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440" windowHeight="12540" tabRatio="922"/>
  </bookViews>
  <sheets>
    <sheet name="Patrimonio Inicial" sheetId="1" r:id="rId1"/>
    <sheet name="préstamo" sheetId="2" r:id="rId2"/>
    <sheet name="Factura de alquiler del local" sheetId="3" r:id="rId3"/>
    <sheet name="Compras" sheetId="5" r:id="rId4"/>
    <sheet name="Ventas" sheetId="7" r:id="rId5"/>
    <sheet name="Descuento efecto" sheetId="9" r:id="rId6"/>
    <sheet name="Seguro incendio" sheetId="10" r:id="rId7"/>
    <sheet name="Nómina Octubre" sheetId="6" r:id="rId8"/>
    <sheet name="Nóminas Noviembre" sheetId="12" r:id="rId9"/>
    <sheet name="Nóminas Diciembre" sheetId="13" r:id="rId10"/>
    <sheet name="E.F. de mercaderías" sheetId="11" r:id="rId11"/>
    <sheet name="productos" sheetId="4" r:id="rId12"/>
  </sheets>
  <externalReferences>
    <externalReference r:id="rId13"/>
  </externalReferences>
  <definedNames>
    <definedName name="FechaHoy">[1]Configuración!$L$26</definedName>
  </definedNames>
  <calcPr calcId="145621"/>
</workbook>
</file>

<file path=xl/calcChain.xml><?xml version="1.0" encoding="utf-8"?>
<calcChain xmlns="http://schemas.openxmlformats.org/spreadsheetml/2006/main">
  <c r="C7" i="1" l="1"/>
  <c r="E57" i="13"/>
  <c r="E59" i="13" s="1"/>
  <c r="E58" i="13"/>
  <c r="I65" i="13"/>
  <c r="I66" i="13"/>
  <c r="I31" i="13"/>
  <c r="E39" i="13"/>
  <c r="H39" i="13"/>
  <c r="E40" i="13"/>
  <c r="H40" i="13"/>
  <c r="C43" i="13"/>
  <c r="H43" i="13" s="1"/>
  <c r="E57" i="12"/>
  <c r="E59" i="12" s="1"/>
  <c r="E58" i="12"/>
  <c r="F65" i="12"/>
  <c r="I65" i="12" s="1"/>
  <c r="I66" i="12"/>
  <c r="I31" i="12"/>
  <c r="C43" i="12" s="1"/>
  <c r="H43" i="12" s="1"/>
  <c r="E39" i="12"/>
  <c r="H39" i="12" s="1"/>
  <c r="E40" i="12"/>
  <c r="H40" i="12" s="1"/>
  <c r="B15" i="1"/>
  <c r="C15" i="1"/>
  <c r="C14" i="1"/>
  <c r="B14" i="1"/>
  <c r="F13" i="7"/>
  <c r="F16" i="7" s="1"/>
  <c r="F18" i="7" s="1"/>
  <c r="F14" i="7"/>
  <c r="F15" i="7"/>
  <c r="E6" i="9"/>
  <c r="D6" i="9"/>
  <c r="D7" i="9"/>
  <c r="F7" i="9" s="1"/>
  <c r="E7" i="9"/>
  <c r="D8" i="9"/>
  <c r="E8" i="9"/>
  <c r="F8" i="9"/>
  <c r="D9" i="9"/>
  <c r="E9" i="9"/>
  <c r="F9" i="9" s="1"/>
  <c r="D10" i="9"/>
  <c r="F10" i="9" s="1"/>
  <c r="E10" i="9"/>
  <c r="G3" i="3"/>
  <c r="G5" i="3" s="1"/>
  <c r="G4" i="3"/>
  <c r="G6" i="3" s="1"/>
  <c r="F43" i="7"/>
  <c r="F44" i="7"/>
  <c r="F45" i="7"/>
  <c r="C45" i="7"/>
  <c r="C44" i="7"/>
  <c r="C43" i="7"/>
  <c r="F28" i="7"/>
  <c r="F29" i="7"/>
  <c r="F30" i="7"/>
  <c r="F31" i="7"/>
  <c r="C30" i="7"/>
  <c r="C29" i="7"/>
  <c r="C28" i="7"/>
  <c r="C15" i="7"/>
  <c r="C14" i="7"/>
  <c r="C13" i="7"/>
  <c r="E39" i="5"/>
  <c r="F39" i="5" s="1"/>
  <c r="E40" i="5"/>
  <c r="F40" i="5" s="1"/>
  <c r="E41" i="5"/>
  <c r="F41" i="5" s="1"/>
  <c r="C41" i="5"/>
  <c r="C40" i="5"/>
  <c r="C39" i="5"/>
  <c r="E24" i="5"/>
  <c r="F24" i="5"/>
  <c r="E25" i="5"/>
  <c r="F25" i="5"/>
  <c r="E26" i="5"/>
  <c r="F26" i="5"/>
  <c r="C26" i="5"/>
  <c r="C25" i="5"/>
  <c r="C24" i="5"/>
  <c r="E9" i="5"/>
  <c r="F9" i="5" s="1"/>
  <c r="E10" i="5"/>
  <c r="F10" i="5" s="1"/>
  <c r="E11" i="5"/>
  <c r="F11" i="5" s="1"/>
  <c r="C10" i="5"/>
  <c r="C11" i="5"/>
  <c r="C9" i="5"/>
  <c r="E57" i="6"/>
  <c r="E58" i="6"/>
  <c r="E59" i="6" s="1"/>
  <c r="I59" i="6"/>
  <c r="I65" i="6"/>
  <c r="I66" i="6"/>
  <c r="I31" i="6"/>
  <c r="E39" i="6"/>
  <c r="H39" i="6"/>
  <c r="E40" i="6"/>
  <c r="H40" i="6"/>
  <c r="C43" i="6"/>
  <c r="H43" i="6" s="1"/>
  <c r="D36" i="6"/>
  <c r="G8" i="2"/>
  <c r="E9" i="2"/>
  <c r="B4" i="2"/>
  <c r="C10" i="2" s="1"/>
  <c r="C9" i="2"/>
  <c r="C11" i="2"/>
  <c r="C12" i="2"/>
  <c r="C13" i="2"/>
  <c r="C15" i="2"/>
  <c r="C16" i="2"/>
  <c r="C17" i="2"/>
  <c r="C19" i="2"/>
  <c r="C20" i="2"/>
  <c r="C21" i="2"/>
  <c r="C23" i="2"/>
  <c r="C24" i="2"/>
  <c r="C25" i="2"/>
  <c r="C27" i="2"/>
  <c r="C28" i="2"/>
  <c r="C29" i="2"/>
  <c r="C31" i="2"/>
  <c r="C32" i="2"/>
  <c r="D9" i="2" l="1"/>
  <c r="F27" i="5"/>
  <c r="F29" i="5"/>
  <c r="F48" i="7"/>
  <c r="F46" i="7"/>
  <c r="D36" i="12"/>
  <c r="F62" i="12"/>
  <c r="H36" i="12"/>
  <c r="I59" i="12"/>
  <c r="F42" i="5"/>
  <c r="F44" i="5" s="1"/>
  <c r="F33" i="7"/>
  <c r="F6" i="9"/>
  <c r="F19" i="7"/>
  <c r="F20" i="7" s="1"/>
  <c r="C5" i="9" s="1"/>
  <c r="F62" i="13"/>
  <c r="H36" i="13"/>
  <c r="I59" i="13"/>
  <c r="D36" i="13"/>
  <c r="F62" i="6"/>
  <c r="H36" i="6"/>
  <c r="F12" i="5"/>
  <c r="F14" i="5" s="1"/>
  <c r="C30" i="2"/>
  <c r="C26" i="2"/>
  <c r="C22" i="2"/>
  <c r="C18" i="2"/>
  <c r="C14" i="2"/>
  <c r="F15" i="5" l="1"/>
  <c r="F16" i="5" s="1"/>
  <c r="F45" i="5"/>
  <c r="F46" i="5" s="1"/>
  <c r="E5" i="9"/>
  <c r="E11" i="9" s="1"/>
  <c r="D5" i="9"/>
  <c r="D11" i="9" s="1"/>
  <c r="C11" i="9"/>
  <c r="F34" i="7"/>
  <c r="F35" i="7" s="1"/>
  <c r="F30" i="5"/>
  <c r="F31" i="5" s="1"/>
  <c r="H41" i="13"/>
  <c r="H48" i="13" s="1"/>
  <c r="I49" i="13" s="1"/>
  <c r="I64" i="13"/>
  <c r="I61" i="13"/>
  <c r="I67" i="13" s="1"/>
  <c r="D38" i="13"/>
  <c r="I62" i="13"/>
  <c r="H37" i="13"/>
  <c r="D37" i="13"/>
  <c r="I63" i="13"/>
  <c r="H38" i="13"/>
  <c r="F49" i="7"/>
  <c r="F50" i="7" s="1"/>
  <c r="C33" i="2"/>
  <c r="I62" i="6"/>
  <c r="H37" i="6"/>
  <c r="H41" i="6" s="1"/>
  <c r="H48" i="6" s="1"/>
  <c r="I49" i="6" s="1"/>
  <c r="D37" i="6"/>
  <c r="I64" i="6"/>
  <c r="I61" i="6"/>
  <c r="I67" i="6" s="1"/>
  <c r="I63" i="6"/>
  <c r="D38" i="6"/>
  <c r="H38" i="6"/>
  <c r="I63" i="12"/>
  <c r="I67" i="12" s="1"/>
  <c r="H38" i="12"/>
  <c r="I64" i="12"/>
  <c r="I61" i="12"/>
  <c r="D38" i="12"/>
  <c r="I62" i="12"/>
  <c r="H37" i="12"/>
  <c r="H41" i="12" s="1"/>
  <c r="H48" i="12" s="1"/>
  <c r="I49" i="12" s="1"/>
  <c r="D37" i="12"/>
  <c r="F9" i="2"/>
  <c r="G9" i="2" l="1"/>
  <c r="E10" i="2" s="1"/>
  <c r="F5" i="9"/>
  <c r="F11" i="9" s="1"/>
  <c r="D10" i="2" l="1"/>
  <c r="F10" i="2" l="1"/>
  <c r="G10" i="2" l="1"/>
  <c r="E11" i="2" s="1"/>
  <c r="D11" i="2" l="1"/>
  <c r="F11" i="2" l="1"/>
  <c r="G11" i="2" l="1"/>
  <c r="E12" i="2" s="1"/>
  <c r="D12" i="2" l="1"/>
  <c r="F12" i="2" l="1"/>
  <c r="G12" i="2" l="1"/>
  <c r="E13" i="2" s="1"/>
  <c r="D13" i="2" s="1"/>
  <c r="F13" i="2" l="1"/>
  <c r="G13" i="2" l="1"/>
  <c r="E14" i="2" s="1"/>
  <c r="D14" i="2" s="1"/>
  <c r="F14" i="2"/>
  <c r="G14" i="2" l="1"/>
  <c r="E15" i="2" s="1"/>
  <c r="D15" i="2" s="1"/>
  <c r="F15" i="2" s="1"/>
  <c r="G15" i="2" l="1"/>
  <c r="E16" i="2" s="1"/>
  <c r="D16" i="2" s="1"/>
  <c r="F16" i="2"/>
  <c r="G16" i="2" l="1"/>
  <c r="E17" i="2" s="1"/>
  <c r="D17" i="2" s="1"/>
  <c r="F17" i="2"/>
  <c r="G17" i="2" l="1"/>
  <c r="E18" i="2" s="1"/>
  <c r="D18" i="2" s="1"/>
  <c r="F18" i="2"/>
  <c r="G18" i="2" l="1"/>
  <c r="E19" i="2" s="1"/>
  <c r="D19" i="2" s="1"/>
  <c r="F19" i="2"/>
  <c r="G19" i="2" l="1"/>
  <c r="E20" i="2" s="1"/>
  <c r="D20" i="2" s="1"/>
  <c r="F20" i="2"/>
  <c r="G20" i="2" l="1"/>
  <c r="E21" i="2" s="1"/>
  <c r="D21" i="2" s="1"/>
  <c r="F21" i="2" s="1"/>
  <c r="G21" i="2" l="1"/>
  <c r="E22" i="2" s="1"/>
  <c r="D22" i="2" s="1"/>
  <c r="F22" i="2" s="1"/>
  <c r="G22" i="2" l="1"/>
  <c r="E23" i="2" s="1"/>
  <c r="D23" i="2" s="1"/>
  <c r="F23" i="2" s="1"/>
  <c r="G23" i="2" l="1"/>
  <c r="E24" i="2" s="1"/>
  <c r="D24" i="2" s="1"/>
  <c r="F24" i="2" s="1"/>
  <c r="G24" i="2" l="1"/>
  <c r="E25" i="2" s="1"/>
  <c r="D25" i="2" s="1"/>
  <c r="F25" i="2" s="1"/>
  <c r="G25" i="2" l="1"/>
  <c r="E26" i="2" s="1"/>
  <c r="D26" i="2" s="1"/>
  <c r="F26" i="2"/>
  <c r="G26" i="2" l="1"/>
  <c r="E27" i="2" s="1"/>
  <c r="D27" i="2" s="1"/>
  <c r="F27" i="2" s="1"/>
  <c r="G27" i="2" l="1"/>
  <c r="E28" i="2" s="1"/>
  <c r="D28" i="2" s="1"/>
  <c r="F28" i="2"/>
  <c r="G28" i="2" l="1"/>
  <c r="E29" i="2" s="1"/>
  <c r="D29" i="2" s="1"/>
  <c r="F29" i="2"/>
  <c r="G29" i="2" l="1"/>
  <c r="E30" i="2" s="1"/>
  <c r="D30" i="2" s="1"/>
  <c r="F30" i="2"/>
  <c r="G30" i="2" l="1"/>
  <c r="E31" i="2" s="1"/>
  <c r="D31" i="2" s="1"/>
  <c r="F31" i="2" s="1"/>
  <c r="G31" i="2" l="1"/>
  <c r="E32" i="2" s="1"/>
  <c r="D32" i="2" l="1"/>
  <c r="E33" i="2"/>
  <c r="D33" i="2" l="1"/>
  <c r="F32" i="2"/>
  <c r="G32" i="2" s="1"/>
</calcChain>
</file>

<file path=xl/sharedStrings.xml><?xml version="1.0" encoding="utf-8"?>
<sst xmlns="http://schemas.openxmlformats.org/spreadsheetml/2006/main" count="379" uniqueCount="168">
  <si>
    <t>cód</t>
  </si>
  <si>
    <t>Nombre</t>
  </si>
  <si>
    <t>producto 1</t>
  </si>
  <si>
    <t>producto 2</t>
  </si>
  <si>
    <t>producto 3</t>
  </si>
  <si>
    <t>producto 4</t>
  </si>
  <si>
    <t>producto 5</t>
  </si>
  <si>
    <t>producto 6</t>
  </si>
  <si>
    <t>producto 7</t>
  </si>
  <si>
    <t>producto 8</t>
  </si>
  <si>
    <t>producto 9</t>
  </si>
  <si>
    <t>producto 10</t>
  </si>
  <si>
    <t>Maquinaría</t>
  </si>
  <si>
    <t>Mobiliario</t>
  </si>
  <si>
    <t>Banco</t>
  </si>
  <si>
    <t>Importe del préstamo</t>
  </si>
  <si>
    <t>Tipo de interés mensual</t>
  </si>
  <si>
    <t>Plazo (meses)</t>
  </si>
  <si>
    <t>Cuota</t>
  </si>
  <si>
    <t>Fecha</t>
  </si>
  <si>
    <t>Cuota del préstamo</t>
  </si>
  <si>
    <t>Amortización del principal</t>
  </si>
  <si>
    <t>Intereses</t>
  </si>
  <si>
    <t>Principal devuelto</t>
  </si>
  <si>
    <t>Principal por devolver</t>
  </si>
  <si>
    <t>Total</t>
  </si>
  <si>
    <t>prétamo a c/l con entidades de créditos</t>
  </si>
  <si>
    <t>préstamo a c/p con entidades de crédito</t>
  </si>
  <si>
    <t>IVA</t>
  </si>
  <si>
    <t>Retenciones IRPF</t>
  </si>
  <si>
    <t>TOTAL</t>
  </si>
  <si>
    <t>EMPRESA</t>
  </si>
  <si>
    <t>TRABAJADOR</t>
  </si>
  <si>
    <t>DOMICILIO</t>
  </si>
  <si>
    <t>NIF</t>
  </si>
  <si>
    <t>CIF</t>
  </si>
  <si>
    <t>Número S.S.</t>
  </si>
  <si>
    <t>CCC</t>
  </si>
  <si>
    <t>CATEGORIA</t>
  </si>
  <si>
    <t>GRUPO COTIZACION</t>
  </si>
  <si>
    <t>Periodo liquidación</t>
  </si>
  <si>
    <t>Nº días</t>
  </si>
  <si>
    <t>I. DEVENGOS</t>
  </si>
  <si>
    <t>TOTALES</t>
  </si>
  <si>
    <t>1. Percepciones salariales</t>
  </si>
  <si>
    <t>Salario base</t>
  </si>
  <si>
    <t>Complementos salariales:</t>
  </si>
  <si>
    <t>Horas extraordinarias</t>
  </si>
  <si>
    <t>Horas complementarias</t>
  </si>
  <si>
    <t>Gratificaciones extraordinarias</t>
  </si>
  <si>
    <t>Salario en especie</t>
  </si>
  <si>
    <t>2. Percepciones no salariales</t>
  </si>
  <si>
    <t>Indemnizaciones o Suplidos</t>
  </si>
  <si>
    <t>Prestaciones e indemnizaciones de la Seguridad Social</t>
  </si>
  <si>
    <t>Indemnizaciones por traslados, suspensiones o despidos.</t>
  </si>
  <si>
    <t>Otras percepciones no salariales</t>
  </si>
  <si>
    <t>A. TOTAL DEVENGADO</t>
  </si>
  <si>
    <t>II. DEDUCCIONES</t>
  </si>
  <si>
    <t>1. Aportaciones del trabajador a las cotizacones a la S.S y recaudación conjunta</t>
  </si>
  <si>
    <t>Tipo</t>
  </si>
  <si>
    <t>Contingencias comunes</t>
  </si>
  <si>
    <t>Desempleo</t>
  </si>
  <si>
    <t>Formación Profesional</t>
  </si>
  <si>
    <t>Horas extraordinarias Normales</t>
  </si>
  <si>
    <t>Horas extraordinarias de Fuerza Mayor</t>
  </si>
  <si>
    <t>TOTAL APORTACIONES</t>
  </si>
  <si>
    <t>2. Irpf</t>
  </si>
  <si>
    <t>3. Anticipos</t>
  </si>
  <si>
    <t>4. Valor de los productos recibidos en especie</t>
  </si>
  <si>
    <t>5. Otras deducciones</t>
  </si>
  <si>
    <t>B. TOTAL A DEDUCIR</t>
  </si>
  <si>
    <t>LIQUIDO TOTAL A PERCIBIR (A-B)</t>
  </si>
  <si>
    <t>Firma y sello de la empresa</t>
  </si>
  <si>
    <t>Recibi</t>
  </si>
  <si>
    <t xml:space="preserve">DETERMINACIÓN DE LAS BASES DE COTIZACIÓN A LA SEGURIDAD SOCIAL Y CONCEPTOS DE RECAUDACIÓN
</t>
  </si>
  <si>
    <t>CONJUNTA Y DE LA BASE SUJETA A RETENCIÓN DEL IRPF Y APORTACIÓN DE LA EMPRESA</t>
  </si>
  <si>
    <t>1. Base de cotización por contingencias comunes</t>
  </si>
  <si>
    <t xml:space="preserve">    Remuneración mensual</t>
  </si>
  <si>
    <t xml:space="preserve">    Prorrata pagas extras</t>
  </si>
  <si>
    <t>Aportación Empresa</t>
  </si>
  <si>
    <t>Base</t>
  </si>
  <si>
    <t>2. Base de Contingencias Profesionales y otros conceptos de recaudación conjunta</t>
  </si>
  <si>
    <t>AT y EP</t>
  </si>
  <si>
    <t>FP</t>
  </si>
  <si>
    <t>FOGASA</t>
  </si>
  <si>
    <t xml:space="preserve">3. Cotización por horas extras </t>
  </si>
  <si>
    <t>4. Cotización por horas extras fuerza mayor</t>
  </si>
  <si>
    <t>5. Base sujeta a retención del IRPF</t>
  </si>
  <si>
    <t>Forma de pago</t>
  </si>
  <si>
    <t>transferencia a 30 Días</t>
  </si>
  <si>
    <t>cod</t>
  </si>
  <si>
    <t>cantidad</t>
  </si>
  <si>
    <t>precio</t>
  </si>
  <si>
    <t>Dto comercial</t>
  </si>
  <si>
    <t>Transportes</t>
  </si>
  <si>
    <t>Base impnible</t>
  </si>
  <si>
    <t>Cuota IVA</t>
  </si>
  <si>
    <t>transferencia a 60 Días</t>
  </si>
  <si>
    <t>FACTURA DE COMPRA</t>
  </si>
  <si>
    <t>Transferencia al contado</t>
  </si>
  <si>
    <t>FACTURA DE VENTA</t>
  </si>
  <si>
    <t>Pagare a 30 días</t>
  </si>
  <si>
    <t>Capital Social</t>
  </si>
  <si>
    <t>Meses</t>
  </si>
  <si>
    <t>Mensualidad</t>
  </si>
  <si>
    <t>Concepto</t>
  </si>
  <si>
    <t>Importes</t>
  </si>
  <si>
    <t>Importe alquiler de octubre de 2018 a enero de 2019 (ambos inclusive)</t>
  </si>
  <si>
    <t>Del 1 de octubre al 31 de octubre de 2018</t>
  </si>
  <si>
    <t>Del 1 de noviembre al 30 de noviembre de 2018</t>
  </si>
  <si>
    <t>Del 1 de diciembre al 31 de diciembre de 2018</t>
  </si>
  <si>
    <t>LIQUIDACIÓN DE EFECTOS COMERCIALES</t>
  </si>
  <si>
    <t>Librado</t>
  </si>
  <si>
    <t>Nominal</t>
  </si>
  <si>
    <t xml:space="preserve">Interés </t>
  </si>
  <si>
    <t>Comisiones</t>
  </si>
  <si>
    <t>Efectivo</t>
  </si>
  <si>
    <t>Efecto 1</t>
  </si>
  <si>
    <t>Efecto 2</t>
  </si>
  <si>
    <t>Efecto 3</t>
  </si>
  <si>
    <t>Efecto 4</t>
  </si>
  <si>
    <t>Efecto 5</t>
  </si>
  <si>
    <t>Efecto 6</t>
  </si>
  <si>
    <t>Interés</t>
  </si>
  <si>
    <t>Número de días</t>
  </si>
  <si>
    <t>% comisión</t>
  </si>
  <si>
    <t>PAGARË 1</t>
  </si>
  <si>
    <t>INFORMACIÓN SOBRE EL INMOVILIZADO</t>
  </si>
  <si>
    <t>FECHA ADQUISICIÓN</t>
  </si>
  <si>
    <t>VALOR RESIDUAL</t>
  </si>
  <si>
    <t>VIDA ÚTIL (AÑOS)</t>
  </si>
  <si>
    <t>TIPO DE AMORTIZACIÓN</t>
  </si>
  <si>
    <t>Lineal</t>
  </si>
  <si>
    <t>BIEN</t>
  </si>
  <si>
    <t xml:space="preserve">Seguro de incendio </t>
  </si>
  <si>
    <t>Poliza anual del 1/11/208 al 31/10/2019</t>
  </si>
  <si>
    <t xml:space="preserve">FECHA </t>
  </si>
  <si>
    <t>forma de pago</t>
  </si>
  <si>
    <t>Transferecia bancaria</t>
  </si>
  <si>
    <t>VALOR DE USO A 31/12/2018</t>
  </si>
  <si>
    <t>-10% del valor contable</t>
  </si>
  <si>
    <t>El valor contable</t>
  </si>
  <si>
    <t>VALOR CONTABLE A 31/12/2018</t>
  </si>
  <si>
    <t>IMPORTE VALOR DE USO A 31/12/2018</t>
  </si>
  <si>
    <t xml:space="preserve">Tranferencia </t>
  </si>
  <si>
    <t>FECHA</t>
  </si>
  <si>
    <t>¿?</t>
  </si>
  <si>
    <t>Número</t>
  </si>
  <si>
    <t>C1</t>
  </si>
  <si>
    <t>C2</t>
  </si>
  <si>
    <t>C3</t>
  </si>
  <si>
    <t>V1</t>
  </si>
  <si>
    <t>V2</t>
  </si>
  <si>
    <t>V3</t>
  </si>
  <si>
    <t>transferencia al contado</t>
  </si>
  <si>
    <t>MARGEN DE BENEFICIO SOBRE EL PRECIO DE COMPRA</t>
  </si>
  <si>
    <t>Crea una tabla para calcular el valor de las existencias finales de mercaderías</t>
  </si>
  <si>
    <t>Tú decides como debe ser la tabla</t>
  </si>
  <si>
    <t>CUOTA AMORTIZACIÓN 31/12/2018</t>
  </si>
  <si>
    <t>VALOR CONTABLE A 01/10/2018</t>
  </si>
  <si>
    <t>Debes calcular el PVP teniendo en cuenta el precio de compra y el margen de beneficio</t>
  </si>
  <si>
    <t>Una vez calculado PVP debes de completar las facturas de ventas</t>
  </si>
  <si>
    <t>Precio de compra</t>
  </si>
  <si>
    <t>Debes Indicar las cantidades a l/p y c/p del préstamo y calcular el capital social</t>
  </si>
  <si>
    <t>Debes completar la tabla rellenando las celdas vacía</t>
  </si>
  <si>
    <t>ACTIVO</t>
  </si>
  <si>
    <t>PASIVO Y PATRIMONIO NETO</t>
  </si>
  <si>
    <t>El cliente paga el efecto a su vencimiento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</si>
</sst>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name val="Bookman Old Style"/>
      <family val="1"/>
    </font>
    <font>
      <sz val="9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8"/>
      <name val="Bookman Old Style"/>
      <family val="1"/>
    </font>
    <font>
      <b/>
      <u/>
      <sz val="8"/>
      <name val="Bookman Old Style"/>
      <family val="1"/>
    </font>
    <font>
      <b/>
      <u/>
      <sz val="10"/>
      <name val="Bookman Old Style"/>
      <family val="1"/>
    </font>
    <font>
      <b/>
      <u/>
      <sz val="9"/>
      <name val="Bookman Old Style"/>
      <family val="1"/>
    </font>
    <font>
      <sz val="8"/>
      <name val="Arial"/>
      <family val="2"/>
    </font>
    <font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9" fontId="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52" applyNumberFormat="0" applyFill="0" applyAlignment="0" applyProtection="0"/>
  </cellStyleXfs>
  <cellXfs count="232">
    <xf numFmtId="0" fontId="0" fillId="0" borderId="0" xfId="0"/>
    <xf numFmtId="0" fontId="5" fillId="0" borderId="0" xfId="4" applyFont="1"/>
    <xf numFmtId="44" fontId="5" fillId="0" borderId="0" xfId="5" applyFont="1"/>
    <xf numFmtId="10" fontId="5" fillId="0" borderId="0" xfId="2" applyNumberFormat="1" applyFont="1"/>
    <xf numFmtId="0" fontId="5" fillId="0" borderId="0" xfId="4" applyFont="1" applyFill="1"/>
    <xf numFmtId="164" fontId="5" fillId="0" borderId="0" xfId="4" applyNumberFormat="1" applyFont="1"/>
    <xf numFmtId="0" fontId="5" fillId="0" borderId="0" xfId="4" applyFont="1" applyAlignment="1">
      <alignment vertical="center" wrapText="1"/>
    </xf>
    <xf numFmtId="0" fontId="6" fillId="0" borderId="6" xfId="4" applyFont="1" applyBorder="1" applyAlignment="1">
      <alignment horizontal="center" vertical="center" wrapText="1"/>
    </xf>
    <xf numFmtId="14" fontId="5" fillId="0" borderId="6" xfId="4" applyNumberFormat="1" applyFont="1" applyBorder="1"/>
    <xf numFmtId="164" fontId="5" fillId="0" borderId="6" xfId="4" applyNumberFormat="1" applyFont="1" applyBorder="1" applyAlignment="1">
      <alignment horizontal="center"/>
    </xf>
    <xf numFmtId="0" fontId="5" fillId="0" borderId="6" xfId="4" applyFont="1" applyBorder="1" applyAlignment="1">
      <alignment horizontal="right"/>
    </xf>
    <xf numFmtId="0" fontId="10" fillId="2" borderId="9" xfId="7" applyFont="1" applyFill="1" applyBorder="1" applyAlignment="1"/>
    <xf numFmtId="0" fontId="10" fillId="2" borderId="7" xfId="7" applyFont="1" applyFill="1" applyBorder="1" applyAlignment="1"/>
    <xf numFmtId="0" fontId="12" fillId="2" borderId="0" xfId="7" applyFont="1" applyFill="1" applyAlignment="1">
      <alignment vertical="top"/>
    </xf>
    <xf numFmtId="0" fontId="13" fillId="2" borderId="0" xfId="7" applyFont="1" applyFill="1" applyAlignment="1">
      <alignment vertical="top"/>
    </xf>
    <xf numFmtId="0" fontId="10" fillId="2" borderId="12" xfId="7" applyFont="1" applyFill="1" applyBorder="1" applyAlignment="1"/>
    <xf numFmtId="0" fontId="10" fillId="2" borderId="0" xfId="7" applyFont="1" applyFill="1" applyBorder="1" applyAlignment="1"/>
    <xf numFmtId="0" fontId="10" fillId="2" borderId="0" xfId="7" applyFont="1" applyFill="1" applyBorder="1" applyAlignment="1">
      <alignment horizontal="justify"/>
    </xf>
    <xf numFmtId="0" fontId="11" fillId="2" borderId="15" xfId="7" applyFont="1" applyFill="1" applyBorder="1" applyAlignment="1"/>
    <xf numFmtId="0" fontId="11" fillId="2" borderId="16" xfId="7" applyFont="1" applyFill="1" applyBorder="1" applyAlignment="1"/>
    <xf numFmtId="0" fontId="10" fillId="2" borderId="4" xfId="7" applyFont="1" applyFill="1" applyBorder="1" applyAlignment="1"/>
    <xf numFmtId="0" fontId="11" fillId="2" borderId="4" xfId="7" applyFont="1" applyFill="1" applyBorder="1" applyAlignment="1">
      <alignment horizontal="center"/>
    </xf>
    <xf numFmtId="0" fontId="11" fillId="2" borderId="4" xfId="7" applyFont="1" applyFill="1" applyBorder="1" applyAlignment="1">
      <alignment horizontal="center" vertical="center"/>
    </xf>
    <xf numFmtId="0" fontId="11" fillId="2" borderId="17" xfId="7" applyFont="1" applyFill="1" applyBorder="1" applyAlignment="1"/>
    <xf numFmtId="0" fontId="11" fillId="2" borderId="9" xfId="7" applyFont="1" applyFill="1" applyBorder="1" applyAlignment="1">
      <alignment vertical="top"/>
    </xf>
    <xf numFmtId="0" fontId="12" fillId="2" borderId="7" xfId="7" applyFont="1" applyFill="1" applyBorder="1" applyAlignment="1">
      <alignment vertical="top"/>
    </xf>
    <xf numFmtId="0" fontId="11" fillId="2" borderId="7" xfId="7" applyFont="1" applyFill="1" applyBorder="1" applyAlignment="1">
      <alignment horizontal="center" vertical="top"/>
    </xf>
    <xf numFmtId="0" fontId="11" fillId="2" borderId="11" xfId="7" applyFont="1" applyFill="1" applyBorder="1" applyAlignment="1">
      <alignment horizontal="center" vertical="center"/>
    </xf>
    <xf numFmtId="0" fontId="14" fillId="2" borderId="12" xfId="7" applyFont="1" applyFill="1" applyBorder="1" applyAlignment="1">
      <alignment vertical="top"/>
    </xf>
    <xf numFmtId="0" fontId="15" fillId="2" borderId="0" xfId="7" applyFont="1" applyFill="1" applyBorder="1" applyAlignment="1">
      <alignment vertical="top"/>
    </xf>
    <xf numFmtId="0" fontId="14" fillId="2" borderId="0" xfId="7" applyFont="1" applyFill="1" applyBorder="1" applyAlignment="1">
      <alignment vertical="top"/>
    </xf>
    <xf numFmtId="0" fontId="15" fillId="2" borderId="18" xfId="7" applyFont="1" applyFill="1" applyBorder="1" applyAlignment="1">
      <alignment horizontal="center" vertical="top"/>
    </xf>
    <xf numFmtId="0" fontId="15" fillId="2" borderId="0" xfId="7" applyFont="1" applyFill="1" applyAlignment="1">
      <alignment vertical="top"/>
    </xf>
    <xf numFmtId="0" fontId="14" fillId="2" borderId="0" xfId="7" applyFont="1" applyFill="1" applyAlignment="1">
      <alignment vertical="top"/>
    </xf>
    <xf numFmtId="0" fontId="11" fillId="2" borderId="12" xfId="7" applyFont="1" applyFill="1" applyBorder="1" applyAlignment="1">
      <alignment vertical="top"/>
    </xf>
    <xf numFmtId="0" fontId="11" fillId="2" borderId="0" xfId="7" applyFont="1" applyFill="1" applyBorder="1" applyAlignment="1">
      <alignment vertical="top"/>
    </xf>
    <xf numFmtId="0" fontId="13" fillId="2" borderId="0" xfId="7" applyFont="1" applyFill="1" applyBorder="1" applyAlignment="1">
      <alignment vertical="top"/>
    </xf>
    <xf numFmtId="0" fontId="12" fillId="2" borderId="0" xfId="7" applyFont="1" applyFill="1" applyBorder="1" applyAlignment="1">
      <alignment vertical="top"/>
    </xf>
    <xf numFmtId="0" fontId="12" fillId="2" borderId="18" xfId="7" applyFont="1" applyFill="1" applyBorder="1" applyAlignment="1">
      <alignment vertical="top"/>
    </xf>
    <xf numFmtId="0" fontId="11" fillId="2" borderId="19" xfId="7" applyFont="1" applyFill="1" applyBorder="1" applyAlignment="1">
      <alignment vertical="top"/>
    </xf>
    <xf numFmtId="0" fontId="13" fillId="2" borderId="19" xfId="7" applyFont="1" applyFill="1" applyBorder="1" applyAlignment="1">
      <alignment vertical="top"/>
    </xf>
    <xf numFmtId="0" fontId="12" fillId="2" borderId="19" xfId="7" applyFont="1" applyFill="1" applyBorder="1" applyAlignment="1">
      <alignment vertical="top"/>
    </xf>
    <xf numFmtId="164" fontId="11" fillId="2" borderId="20" xfId="7" applyNumberFormat="1" applyFont="1" applyFill="1" applyBorder="1" applyAlignment="1">
      <alignment vertical="top"/>
    </xf>
    <xf numFmtId="164" fontId="11" fillId="2" borderId="0" xfId="7" applyNumberFormat="1" applyFont="1" applyFill="1" applyBorder="1" applyAlignment="1">
      <alignment vertical="top"/>
    </xf>
    <xf numFmtId="0" fontId="11" fillId="2" borderId="21" xfId="7" applyFont="1" applyFill="1" applyBorder="1" applyAlignment="1">
      <alignment vertical="top"/>
    </xf>
    <xf numFmtId="0" fontId="11" fillId="2" borderId="20" xfId="7" applyFont="1" applyFill="1" applyBorder="1" applyAlignment="1">
      <alignment vertical="top"/>
    </xf>
    <xf numFmtId="0" fontId="9" fillId="2" borderId="0" xfId="7" applyFill="1" applyAlignment="1">
      <alignment vertical="top"/>
    </xf>
    <xf numFmtId="0" fontId="11" fillId="2" borderId="22" xfId="7" applyFont="1" applyFill="1" applyBorder="1" applyAlignment="1">
      <alignment vertical="top"/>
    </xf>
    <xf numFmtId="0" fontId="11" fillId="2" borderId="13" xfId="7" applyFont="1" applyFill="1" applyBorder="1" applyAlignment="1">
      <alignment vertical="top"/>
    </xf>
    <xf numFmtId="0" fontId="12" fillId="2" borderId="23" xfId="7" applyFont="1" applyFill="1" applyBorder="1" applyAlignment="1">
      <alignment vertical="top"/>
    </xf>
    <xf numFmtId="0" fontId="13" fillId="2" borderId="23" xfId="7" applyFont="1" applyFill="1" applyBorder="1" applyAlignment="1">
      <alignment vertical="top"/>
    </xf>
    <xf numFmtId="164" fontId="11" fillId="2" borderId="13" xfId="7" applyNumberFormat="1" applyFont="1" applyFill="1" applyBorder="1" applyAlignment="1">
      <alignment vertical="top"/>
    </xf>
    <xf numFmtId="0" fontId="13" fillId="2" borderId="24" xfId="7" applyFont="1" applyFill="1" applyBorder="1" applyAlignment="1">
      <alignment vertical="top"/>
    </xf>
    <xf numFmtId="164" fontId="11" fillId="2" borderId="2" xfId="7" applyNumberFormat="1" applyFont="1" applyFill="1" applyBorder="1" applyAlignment="1">
      <alignment vertical="top"/>
    </xf>
    <xf numFmtId="0" fontId="13" fillId="2" borderId="20" xfId="7" applyFont="1" applyFill="1" applyBorder="1" applyAlignment="1">
      <alignment vertical="top"/>
    </xf>
    <xf numFmtId="0" fontId="14" fillId="2" borderId="19" xfId="7" applyFont="1" applyFill="1" applyBorder="1" applyAlignment="1">
      <alignment vertical="top"/>
    </xf>
    <xf numFmtId="0" fontId="15" fillId="2" borderId="19" xfId="7" applyFont="1" applyFill="1" applyBorder="1" applyAlignment="1">
      <alignment vertical="top"/>
    </xf>
    <xf numFmtId="164" fontId="15" fillId="2" borderId="17" xfId="7" applyNumberFormat="1" applyFont="1" applyFill="1" applyBorder="1" applyAlignment="1">
      <alignment vertical="top"/>
    </xf>
    <xf numFmtId="0" fontId="13" fillId="2" borderId="12" xfId="7" applyFont="1" applyFill="1" applyBorder="1" applyAlignment="1">
      <alignment vertical="top"/>
    </xf>
    <xf numFmtId="0" fontId="15" fillId="2" borderId="18" xfId="7" applyFont="1" applyFill="1" applyBorder="1" applyAlignment="1">
      <alignment vertical="top"/>
    </xf>
    <xf numFmtId="0" fontId="11" fillId="2" borderId="0" xfId="7" applyFont="1" applyFill="1" applyBorder="1" applyAlignment="1">
      <alignment horizontal="center" vertical="top"/>
    </xf>
    <xf numFmtId="164" fontId="11" fillId="2" borderId="25" xfId="7" applyNumberFormat="1" applyFont="1" applyFill="1" applyBorder="1" applyAlignment="1">
      <alignment vertical="top"/>
    </xf>
    <xf numFmtId="0" fontId="11" fillId="2" borderId="25" xfId="7" applyFont="1" applyFill="1" applyBorder="1" applyAlignment="1">
      <alignment vertical="top"/>
    </xf>
    <xf numFmtId="10" fontId="11" fillId="2" borderId="0" xfId="7" applyNumberFormat="1" applyFont="1" applyFill="1" applyBorder="1" applyAlignment="1">
      <alignment horizontal="center" vertical="top"/>
    </xf>
    <xf numFmtId="164" fontId="11" fillId="2" borderId="26" xfId="7" applyNumberFormat="1" applyFont="1" applyFill="1" applyBorder="1" applyAlignment="1">
      <alignment vertical="top"/>
    </xf>
    <xf numFmtId="0" fontId="11" fillId="2" borderId="26" xfId="7" applyFont="1" applyFill="1" applyBorder="1" applyAlignment="1">
      <alignment vertical="top"/>
    </xf>
    <xf numFmtId="0" fontId="11" fillId="2" borderId="23" xfId="7" applyFont="1" applyFill="1" applyBorder="1" applyAlignment="1">
      <alignment vertical="top"/>
    </xf>
    <xf numFmtId="164" fontId="11" fillId="2" borderId="26" xfId="7" applyNumberFormat="1" applyFont="1" applyFill="1" applyBorder="1" applyAlignment="1">
      <alignment horizontal="center" vertical="top"/>
    </xf>
    <xf numFmtId="0" fontId="10" fillId="2" borderId="19" xfId="7" applyFont="1" applyFill="1" applyBorder="1" applyAlignment="1">
      <alignment vertical="top"/>
    </xf>
    <xf numFmtId="164" fontId="10" fillId="2" borderId="13" xfId="7" applyNumberFormat="1" applyFont="1" applyFill="1" applyBorder="1" applyAlignment="1">
      <alignment vertical="top"/>
    </xf>
    <xf numFmtId="8" fontId="12" fillId="2" borderId="19" xfId="7" applyNumberFormat="1" applyFont="1" applyFill="1" applyBorder="1" applyAlignment="1">
      <alignment vertical="top"/>
    </xf>
    <xf numFmtId="10" fontId="11" fillId="2" borderId="20" xfId="7" applyNumberFormat="1" applyFont="1" applyFill="1" applyBorder="1" applyAlignment="1">
      <alignment horizontal="center" vertical="top"/>
    </xf>
    <xf numFmtId="9" fontId="11" fillId="2" borderId="24" xfId="8" applyFont="1" applyFill="1" applyBorder="1" applyAlignment="1">
      <alignment vertical="top"/>
    </xf>
    <xf numFmtId="164" fontId="13" fillId="2" borderId="0" xfId="7" applyNumberFormat="1" applyFont="1" applyFill="1" applyBorder="1" applyAlignment="1">
      <alignment vertical="top"/>
    </xf>
    <xf numFmtId="164" fontId="10" fillId="2" borderId="20" xfId="7" applyNumberFormat="1" applyFont="1" applyFill="1" applyBorder="1" applyAlignment="1">
      <alignment vertical="top"/>
    </xf>
    <xf numFmtId="164" fontId="10" fillId="2" borderId="17" xfId="7" applyNumberFormat="1" applyFont="1" applyFill="1" applyBorder="1" applyAlignment="1">
      <alignment vertical="top"/>
    </xf>
    <xf numFmtId="0" fontId="11" fillId="2" borderId="18" xfId="7" applyFont="1" applyFill="1" applyBorder="1" applyAlignment="1">
      <alignment vertical="top"/>
    </xf>
    <xf numFmtId="0" fontId="13" fillId="2" borderId="15" xfId="7" applyFont="1" applyFill="1" applyBorder="1" applyAlignment="1">
      <alignment vertical="top"/>
    </xf>
    <xf numFmtId="0" fontId="12" fillId="2" borderId="4" xfId="7" applyFont="1" applyFill="1" applyBorder="1" applyAlignment="1">
      <alignment vertical="top"/>
    </xf>
    <xf numFmtId="0" fontId="13" fillId="2" borderId="4" xfId="7" applyFont="1" applyFill="1" applyBorder="1" applyAlignment="1">
      <alignment vertical="top"/>
    </xf>
    <xf numFmtId="0" fontId="12" fillId="2" borderId="17" xfId="7" applyFont="1" applyFill="1" applyBorder="1" applyAlignment="1">
      <alignment vertical="top"/>
    </xf>
    <xf numFmtId="0" fontId="16" fillId="2" borderId="0" xfId="7" applyFont="1" applyFill="1" applyAlignment="1">
      <alignment vertical="top"/>
    </xf>
    <xf numFmtId="0" fontId="17" fillId="2" borderId="0" xfId="7" applyFont="1" applyFill="1" applyAlignment="1">
      <alignment vertical="top"/>
    </xf>
    <xf numFmtId="0" fontId="16" fillId="2" borderId="15" xfId="7" applyFont="1" applyFill="1" applyBorder="1" applyAlignment="1">
      <alignment vertical="top"/>
    </xf>
    <xf numFmtId="0" fontId="18" fillId="2" borderId="4" xfId="7" applyFont="1" applyFill="1" applyBorder="1" applyAlignment="1">
      <alignment vertical="top"/>
    </xf>
    <xf numFmtId="0" fontId="18" fillId="2" borderId="17" xfId="7" applyFont="1" applyFill="1" applyBorder="1" applyAlignment="1">
      <alignment vertical="top"/>
    </xf>
    <xf numFmtId="164" fontId="12" fillId="2" borderId="20" xfId="7" applyNumberFormat="1" applyFont="1" applyFill="1" applyBorder="1" applyAlignment="1">
      <alignment vertical="top"/>
    </xf>
    <xf numFmtId="164" fontId="12" fillId="2" borderId="0" xfId="7" applyNumberFormat="1" applyFont="1" applyFill="1" applyBorder="1" applyAlignment="1">
      <alignment vertical="top"/>
    </xf>
    <xf numFmtId="164" fontId="12" fillId="2" borderId="13" xfId="7" applyNumberFormat="1" applyFont="1" applyFill="1" applyBorder="1" applyAlignment="1">
      <alignment vertical="top"/>
    </xf>
    <xf numFmtId="164" fontId="11" fillId="2" borderId="0" xfId="7" applyNumberFormat="1" applyFont="1" applyFill="1" applyBorder="1" applyAlignment="1">
      <alignment horizontal="center" vertical="top"/>
    </xf>
    <xf numFmtId="0" fontId="10" fillId="2" borderId="0" xfId="7" applyFont="1" applyFill="1" applyBorder="1" applyAlignment="1">
      <alignment vertical="top"/>
    </xf>
    <xf numFmtId="164" fontId="15" fillId="2" borderId="13" xfId="7" applyNumberFormat="1" applyFont="1" applyFill="1" applyBorder="1" applyAlignment="1">
      <alignment vertical="top"/>
    </xf>
    <xf numFmtId="10" fontId="12" fillId="2" borderId="25" xfId="7" applyNumberFormat="1" applyFont="1" applyFill="1" applyBorder="1" applyAlignment="1">
      <alignment vertical="top"/>
    </xf>
    <xf numFmtId="0" fontId="13" fillId="2" borderId="25" xfId="7" applyFont="1" applyFill="1" applyBorder="1" applyAlignment="1">
      <alignment vertical="top"/>
    </xf>
    <xf numFmtId="164" fontId="12" fillId="2" borderId="27" xfId="7" applyNumberFormat="1" applyFont="1" applyFill="1" applyBorder="1" applyAlignment="1">
      <alignment vertical="top"/>
    </xf>
    <xf numFmtId="164" fontId="16" fillId="2" borderId="0" xfId="7" applyNumberFormat="1" applyFont="1" applyFill="1" applyBorder="1" applyAlignment="1">
      <alignment vertical="top"/>
    </xf>
    <xf numFmtId="10" fontId="12" fillId="2" borderId="0" xfId="7" applyNumberFormat="1" applyFont="1" applyFill="1" applyBorder="1" applyAlignment="1">
      <alignment vertical="top"/>
    </xf>
    <xf numFmtId="164" fontId="15" fillId="2" borderId="20" xfId="7" applyNumberFormat="1" applyFont="1" applyFill="1" applyBorder="1" applyAlignment="1">
      <alignment vertical="top"/>
    </xf>
    <xf numFmtId="10" fontId="12" fillId="2" borderId="26" xfId="7" applyNumberFormat="1" applyFont="1" applyFill="1" applyBorder="1" applyAlignment="1">
      <alignment vertical="top"/>
    </xf>
    <xf numFmtId="164" fontId="12" fillId="2" borderId="26" xfId="7" applyNumberFormat="1" applyFont="1" applyFill="1" applyBorder="1" applyAlignment="1">
      <alignment vertical="top"/>
    </xf>
    <xf numFmtId="0" fontId="11" fillId="2" borderId="12" xfId="7" applyFont="1" applyFill="1" applyBorder="1" applyAlignment="1">
      <alignment horizontal="left" vertical="top" wrapText="1"/>
    </xf>
    <xf numFmtId="0" fontId="11" fillId="2" borderId="0" xfId="7" applyFont="1" applyFill="1" applyBorder="1" applyAlignment="1">
      <alignment horizontal="left" vertical="top" wrapText="1"/>
    </xf>
    <xf numFmtId="164" fontId="12" fillId="2" borderId="14" xfId="7" applyNumberFormat="1" applyFont="1" applyFill="1" applyBorder="1" applyAlignment="1">
      <alignment vertical="top"/>
    </xf>
    <xf numFmtId="164" fontId="12" fillId="2" borderId="25" xfId="7" applyNumberFormat="1" applyFont="1" applyFill="1" applyBorder="1" applyAlignment="1">
      <alignment vertical="top"/>
    </xf>
    <xf numFmtId="164" fontId="10" fillId="2" borderId="0" xfId="7" applyNumberFormat="1" applyFont="1" applyFill="1" applyBorder="1" applyAlignment="1">
      <alignment horizontal="center" vertical="top"/>
    </xf>
    <xf numFmtId="164" fontId="10" fillId="2" borderId="28" xfId="7" applyNumberFormat="1" applyFont="1" applyFill="1" applyBorder="1" applyAlignment="1">
      <alignment vertical="top"/>
    </xf>
    <xf numFmtId="0" fontId="7" fillId="2" borderId="15" xfId="7" applyFont="1" applyFill="1" applyBorder="1" applyAlignment="1">
      <alignment vertical="top"/>
    </xf>
    <xf numFmtId="0" fontId="19" fillId="2" borderId="4" xfId="7" applyFont="1" applyFill="1" applyBorder="1" applyAlignment="1">
      <alignment vertical="top"/>
    </xf>
    <xf numFmtId="0" fontId="7" fillId="2" borderId="4" xfId="7" applyFont="1" applyFill="1" applyBorder="1" applyAlignment="1">
      <alignment vertical="top"/>
    </xf>
    <xf numFmtId="0" fontId="19" fillId="2" borderId="17" xfId="7" applyFont="1" applyFill="1" applyBorder="1" applyAlignment="1">
      <alignment vertical="top"/>
    </xf>
    <xf numFmtId="0" fontId="19" fillId="2" borderId="0" xfId="7" applyFont="1" applyFill="1" applyAlignment="1">
      <alignment vertical="top"/>
    </xf>
    <xf numFmtId="0" fontId="7" fillId="2" borderId="0" xfId="7" applyFont="1" applyFill="1" applyAlignment="1">
      <alignment vertical="top"/>
    </xf>
    <xf numFmtId="0" fontId="0" fillId="0" borderId="6" xfId="0" applyBorder="1" applyAlignment="1">
      <alignment horizontal="center"/>
    </xf>
    <xf numFmtId="0" fontId="0" fillId="0" borderId="6" xfId="0" applyBorder="1"/>
    <xf numFmtId="44" fontId="0" fillId="0" borderId="6" xfId="1" applyFont="1" applyBorder="1"/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6" xfId="0" applyNumberFormat="1" applyBorder="1"/>
    <xf numFmtId="44" fontId="2" fillId="0" borderId="6" xfId="1" applyFont="1" applyBorder="1"/>
    <xf numFmtId="0" fontId="2" fillId="0" borderId="6" xfId="0" applyFont="1" applyBorder="1"/>
    <xf numFmtId="44" fontId="0" fillId="0" borderId="0" xfId="0" applyNumberFormat="1"/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44" fontId="0" fillId="0" borderId="6" xfId="1" applyFont="1" applyBorder="1" applyAlignment="1">
      <alignment vertical="center"/>
    </xf>
    <xf numFmtId="9" fontId="0" fillId="0" borderId="6" xfId="0" applyNumberFormat="1" applyBorder="1"/>
    <xf numFmtId="0" fontId="0" fillId="0" borderId="6" xfId="0" applyBorder="1" applyAlignment="1">
      <alignment horizontal="right"/>
    </xf>
    <xf numFmtId="14" fontId="5" fillId="0" borderId="0" xfId="4" applyNumberFormat="1" applyFont="1"/>
    <xf numFmtId="0" fontId="1" fillId="0" borderId="0" xfId="4" applyFont="1"/>
    <xf numFmtId="0" fontId="2" fillId="4" borderId="32" xfId="4" applyFont="1" applyFill="1" applyBorder="1" applyAlignment="1">
      <alignment horizontal="center"/>
    </xf>
    <xf numFmtId="0" fontId="2" fillId="4" borderId="6" xfId="4" applyFont="1" applyFill="1" applyBorder="1" applyAlignment="1">
      <alignment horizontal="center"/>
    </xf>
    <xf numFmtId="0" fontId="2" fillId="4" borderId="33" xfId="4" applyFont="1" applyFill="1" applyBorder="1" applyAlignment="1">
      <alignment horizontal="center"/>
    </xf>
    <xf numFmtId="0" fontId="1" fillId="0" borderId="32" xfId="4" applyFont="1" applyBorder="1"/>
    <xf numFmtId="4" fontId="1" fillId="0" borderId="6" xfId="4" applyNumberFormat="1" applyFont="1" applyBorder="1"/>
    <xf numFmtId="4" fontId="1" fillId="0" borderId="33" xfId="4" applyNumberFormat="1" applyFont="1" applyBorder="1"/>
    <xf numFmtId="0" fontId="1" fillId="0" borderId="34" xfId="4" applyFont="1" applyBorder="1"/>
    <xf numFmtId="4" fontId="1" fillId="0" borderId="5" xfId="4" applyNumberFormat="1" applyFont="1" applyBorder="1"/>
    <xf numFmtId="4" fontId="1" fillId="0" borderId="35" xfId="4" applyNumberFormat="1" applyFont="1" applyBorder="1"/>
    <xf numFmtId="0" fontId="2" fillId="4" borderId="36" xfId="4" applyFont="1" applyFill="1" applyBorder="1" applyAlignment="1">
      <alignment horizontal="center"/>
    </xf>
    <xf numFmtId="4" fontId="2" fillId="4" borderId="37" xfId="4" applyNumberFormat="1" applyFont="1" applyFill="1" applyBorder="1"/>
    <xf numFmtId="4" fontId="2" fillId="4" borderId="38" xfId="4" applyNumberFormat="1" applyFont="1" applyFill="1" applyBorder="1"/>
    <xf numFmtId="0" fontId="1" fillId="0" borderId="39" xfId="4" applyFont="1" applyBorder="1"/>
    <xf numFmtId="0" fontId="1" fillId="4" borderId="40" xfId="4" applyFont="1" applyFill="1" applyBorder="1" applyAlignment="1">
      <alignment horizontal="center"/>
    </xf>
    <xf numFmtId="0" fontId="1" fillId="4" borderId="41" xfId="4" applyFont="1" applyFill="1" applyBorder="1" applyAlignment="1">
      <alignment horizontal="center"/>
    </xf>
    <xf numFmtId="0" fontId="1" fillId="0" borderId="42" xfId="4" applyFont="1" applyBorder="1"/>
    <xf numFmtId="9" fontId="1" fillId="0" borderId="6" xfId="4" applyNumberFormat="1" applyFont="1" applyBorder="1" applyAlignment="1">
      <alignment horizontal="center" vertical="center"/>
    </xf>
    <xf numFmtId="9" fontId="1" fillId="0" borderId="6" xfId="4" applyNumberFormat="1" applyFont="1" applyBorder="1"/>
    <xf numFmtId="0" fontId="1" fillId="0" borderId="6" xfId="4" applyFont="1" applyBorder="1"/>
    <xf numFmtId="0" fontId="1" fillId="0" borderId="43" xfId="4" applyFont="1" applyBorder="1"/>
    <xf numFmtId="0" fontId="1" fillId="0" borderId="6" xfId="4" applyFont="1" applyBorder="1" applyAlignment="1">
      <alignment horizontal="center" vertical="center"/>
    </xf>
    <xf numFmtId="0" fontId="1" fillId="0" borderId="44" xfId="4" applyFont="1" applyBorder="1"/>
    <xf numFmtId="10" fontId="1" fillId="0" borderId="45" xfId="4" applyNumberFormat="1" applyFont="1" applyBorder="1" applyAlignment="1">
      <alignment horizontal="center" vertical="center"/>
    </xf>
    <xf numFmtId="10" fontId="1" fillId="0" borderId="45" xfId="4" applyNumberFormat="1" applyFont="1" applyBorder="1"/>
    <xf numFmtId="0" fontId="1" fillId="0" borderId="45" xfId="4" applyFont="1" applyBorder="1"/>
    <xf numFmtId="0" fontId="1" fillId="0" borderId="46" xfId="4" applyFont="1" applyBorder="1"/>
    <xf numFmtId="0" fontId="0" fillId="0" borderId="32" xfId="4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7" xfId="0" applyBorder="1"/>
    <xf numFmtId="0" fontId="0" fillId="0" borderId="20" xfId="0" applyBorder="1"/>
    <xf numFmtId="0" fontId="0" fillId="0" borderId="48" xfId="0" applyBorder="1"/>
    <xf numFmtId="0" fontId="0" fillId="0" borderId="50" xfId="0" applyBorder="1"/>
    <xf numFmtId="14" fontId="0" fillId="0" borderId="5" xfId="0" applyNumberFormat="1" applyBorder="1"/>
    <xf numFmtId="0" fontId="0" fillId="0" borderId="51" xfId="0" applyBorder="1"/>
    <xf numFmtId="0" fontId="2" fillId="0" borderId="5" xfId="0" applyFont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0" fillId="0" borderId="6" xfId="0" quotePrefix="1" applyBorder="1"/>
    <xf numFmtId="0" fontId="2" fillId="0" borderId="6" xfId="0" applyFont="1" applyBorder="1" applyAlignment="1">
      <alignment horizontal="right"/>
    </xf>
    <xf numFmtId="14" fontId="0" fillId="0" borderId="6" xfId="0" applyNumberFormat="1" applyBorder="1" applyAlignment="1">
      <alignment horizontal="center"/>
    </xf>
    <xf numFmtId="9" fontId="0" fillId="0" borderId="50" xfId="0" applyNumberFormat="1" applyBorder="1"/>
    <xf numFmtId="44" fontId="1" fillId="0" borderId="6" xfId="1" applyFont="1" applyBorder="1"/>
    <xf numFmtId="0" fontId="2" fillId="4" borderId="6" xfId="0" applyFont="1" applyFill="1" applyBorder="1"/>
    <xf numFmtId="44" fontId="2" fillId="4" borderId="6" xfId="1" applyFont="1" applyFill="1" applyBorder="1"/>
    <xf numFmtId="9" fontId="22" fillId="0" borderId="52" xfId="10" applyNumberForma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44" fontId="0" fillId="0" borderId="49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11" fillId="2" borderId="12" xfId="7" applyFont="1" applyFill="1" applyBorder="1" applyAlignment="1">
      <alignment horizontal="left" vertical="top" wrapText="1"/>
    </xf>
    <xf numFmtId="0" fontId="11" fillId="2" borderId="0" xfId="7" applyFont="1" applyFill="1" applyBorder="1" applyAlignment="1">
      <alignment horizontal="left" vertical="top" wrapText="1"/>
    </xf>
    <xf numFmtId="44" fontId="2" fillId="0" borderId="51" xfId="0" applyNumberFormat="1" applyFont="1" applyBorder="1"/>
    <xf numFmtId="0" fontId="2" fillId="0" borderId="6" xfId="0" applyFont="1" applyFill="1" applyBorder="1" applyAlignment="1">
      <alignment horizontal="right"/>
    </xf>
    <xf numFmtId="0" fontId="24" fillId="0" borderId="50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5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1" xfId="0" applyBorder="1" applyAlignment="1">
      <alignment horizontal="left"/>
    </xf>
    <xf numFmtId="0" fontId="2" fillId="0" borderId="13" xfId="0" applyFont="1" applyBorder="1" applyAlignment="1">
      <alignment horizontal="center"/>
    </xf>
    <xf numFmtId="44" fontId="2" fillId="0" borderId="50" xfId="1" applyFont="1" applyBorder="1" applyAlignment="1">
      <alignment horizontal="right"/>
    </xf>
    <xf numFmtId="44" fontId="2" fillId="0" borderId="13" xfId="1" applyFont="1" applyBorder="1" applyAlignment="1">
      <alignment horizontal="right"/>
    </xf>
    <xf numFmtId="0" fontId="0" fillId="0" borderId="6" xfId="0" applyBorder="1" applyAlignment="1">
      <alignment horizontal="left" vertical="top" wrapText="1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horizontal="right"/>
    </xf>
    <xf numFmtId="0" fontId="21" fillId="0" borderId="0" xfId="9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50" xfId="0" applyFont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22" fillId="0" borderId="52" xfId="10" applyAlignment="1">
      <alignment horizontal="center"/>
    </xf>
    <xf numFmtId="0" fontId="23" fillId="0" borderId="53" xfId="0" applyFont="1" applyBorder="1" applyAlignment="1">
      <alignment horizontal="center"/>
    </xf>
    <xf numFmtId="0" fontId="23" fillId="0" borderId="54" xfId="0" applyFont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20" fillId="0" borderId="29" xfId="4" applyFont="1" applyBorder="1" applyAlignment="1">
      <alignment horizontal="center"/>
    </xf>
    <xf numFmtId="0" fontId="20" fillId="0" borderId="30" xfId="4" applyFont="1" applyBorder="1" applyAlignment="1">
      <alignment horizontal="center"/>
    </xf>
    <xf numFmtId="0" fontId="20" fillId="0" borderId="31" xfId="4" applyFont="1" applyBorder="1" applyAlignment="1">
      <alignment horizontal="center"/>
    </xf>
    <xf numFmtId="0" fontId="26" fillId="0" borderId="53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6" fillId="0" borderId="55" xfId="0" applyFont="1" applyBorder="1" applyAlignment="1">
      <alignment horizontal="center"/>
    </xf>
    <xf numFmtId="44" fontId="2" fillId="0" borderId="5" xfId="1" applyFont="1" applyBorder="1" applyAlignment="1">
      <alignment horizontal="center" vertical="center"/>
    </xf>
    <xf numFmtId="44" fontId="2" fillId="0" borderId="49" xfId="1" applyFont="1" applyBorder="1" applyAlignment="1">
      <alignment horizontal="center" vertical="center"/>
    </xf>
    <xf numFmtId="0" fontId="11" fillId="2" borderId="12" xfId="7" applyFont="1" applyFill="1" applyBorder="1" applyAlignment="1">
      <alignment horizontal="left" vertical="top" wrapText="1"/>
    </xf>
    <xf numFmtId="0" fontId="11" fillId="2" borderId="0" xfId="7" applyFont="1" applyFill="1" applyBorder="1" applyAlignment="1">
      <alignment horizontal="left" vertical="top" wrapText="1"/>
    </xf>
    <xf numFmtId="0" fontId="11" fillId="2" borderId="10" xfId="7" applyFont="1" applyFill="1" applyBorder="1" applyAlignment="1">
      <alignment horizontal="left" vertical="center"/>
    </xf>
    <xf numFmtId="0" fontId="11" fillId="2" borderId="11" xfId="7" applyFont="1" applyFill="1" applyBorder="1" applyAlignment="1">
      <alignment horizontal="left" vertical="center"/>
    </xf>
    <xf numFmtId="0" fontId="11" fillId="2" borderId="13" xfId="7" applyFont="1" applyFill="1" applyBorder="1" applyAlignment="1">
      <alignment horizontal="left" vertical="center"/>
    </xf>
    <xf numFmtId="0" fontId="11" fillId="2" borderId="14" xfId="7" applyFont="1" applyFill="1" applyBorder="1" applyAlignment="1">
      <alignment horizontal="left" vertical="center"/>
    </xf>
    <xf numFmtId="0" fontId="11" fillId="2" borderId="10" xfId="7" applyFont="1" applyFill="1" applyBorder="1" applyAlignment="1">
      <alignment horizontal="center" vertical="center"/>
    </xf>
    <xf numFmtId="0" fontId="16" fillId="2" borderId="9" xfId="7" applyFont="1" applyFill="1" applyBorder="1" applyAlignment="1">
      <alignment vertical="top" wrapText="1"/>
    </xf>
    <xf numFmtId="0" fontId="16" fillId="2" borderId="7" xfId="7" applyFont="1" applyFill="1" applyBorder="1" applyAlignment="1">
      <alignment vertical="top" wrapText="1"/>
    </xf>
    <xf numFmtId="0" fontId="16" fillId="2" borderId="8" xfId="7" applyFont="1" applyFill="1" applyBorder="1" applyAlignment="1">
      <alignment vertical="top" wrapText="1"/>
    </xf>
    <xf numFmtId="0" fontId="11" fillId="2" borderId="0" xfId="7" applyFont="1" applyFill="1" applyBorder="1" applyAlignment="1">
      <alignment horizontal="right" vertical="top"/>
    </xf>
    <xf numFmtId="0" fontId="11" fillId="2" borderId="18" xfId="7" applyFont="1" applyFill="1" applyBorder="1" applyAlignment="1">
      <alignment horizontal="right" vertical="top"/>
    </xf>
    <xf numFmtId="0" fontId="21" fillId="5" borderId="6" xfId="9" applyFill="1" applyBorder="1" applyAlignment="1">
      <alignment horizontal="center" vertical="center" wrapText="1"/>
    </xf>
  </cellXfs>
  <cellStyles count="11">
    <cellStyle name="Hipervínculo 2" xfId="6"/>
    <cellStyle name="Moneda" xfId="1" builtinId="4"/>
    <cellStyle name="Moneda 2" xfId="5"/>
    <cellStyle name="Normal" xfId="0" builtinId="0"/>
    <cellStyle name="Normal 2" xfId="3"/>
    <cellStyle name="Normal 2 2" xfId="7"/>
    <cellStyle name="Normal 3" xfId="4"/>
    <cellStyle name="Porcentaje" xfId="2" builtinId="5"/>
    <cellStyle name="Porcentual 2" xfId="8"/>
    <cellStyle name="Título" xfId="9" builtinId="15"/>
    <cellStyle name="Título 1" xfId="10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odoExcel\Productos\Gestion%20empresa\Simpler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ción"/>
      <sheetName val="Formulario"/>
      <sheetName val="Gestión"/>
      <sheetName val="Documento"/>
      <sheetName val="Hoja1"/>
    </sheetNames>
    <sheetDataSet>
      <sheetData sheetId="0" refreshError="1">
        <row r="26">
          <cell r="L26">
            <v>40282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tabSelected="1" workbookViewId="0">
      <selection activeCell="J7" sqref="J7"/>
    </sheetView>
  </sheetViews>
  <sheetFormatPr baseColWidth="10" defaultRowHeight="15" x14ac:dyDescent="0.25"/>
  <cols>
    <col min="1" max="1" width="5.140625" customWidth="1"/>
    <col min="2" max="2" width="15.42578125" customWidth="1"/>
    <col min="3" max="3" width="12" bestFit="1" customWidth="1"/>
    <col min="4" max="4" width="14" customWidth="1"/>
    <col min="5" max="5" width="11.85546875" customWidth="1"/>
    <col min="6" max="6" width="12" bestFit="1" customWidth="1"/>
    <col min="7" max="7" width="18.85546875" customWidth="1"/>
    <col min="8" max="9" width="15.5703125" customWidth="1"/>
    <col min="10" max="10" width="22.7109375" customWidth="1"/>
    <col min="11" max="11" width="16" customWidth="1"/>
  </cols>
  <sheetData>
    <row r="1" spans="2:11" ht="21" x14ac:dyDescent="0.35">
      <c r="B1" s="191" t="s">
        <v>163</v>
      </c>
      <c r="C1" s="191"/>
      <c r="D1" s="191"/>
      <c r="E1" s="191"/>
      <c r="F1" s="191"/>
      <c r="G1" s="191"/>
      <c r="H1" s="191"/>
    </row>
    <row r="3" spans="2:11" x14ac:dyDescent="0.25">
      <c r="B3" s="192" t="s">
        <v>165</v>
      </c>
      <c r="C3" s="193"/>
      <c r="E3" s="192" t="s">
        <v>166</v>
      </c>
      <c r="F3" s="197"/>
      <c r="G3" s="197"/>
      <c r="H3" s="193"/>
    </row>
    <row r="4" spans="2:11" x14ac:dyDescent="0.25">
      <c r="B4" s="113" t="s">
        <v>12</v>
      </c>
      <c r="C4" s="114">
        <v>12000</v>
      </c>
      <c r="E4" s="194" t="s">
        <v>102</v>
      </c>
      <c r="F4" s="195"/>
      <c r="G4" s="196"/>
      <c r="H4" s="183" t="s">
        <v>146</v>
      </c>
    </row>
    <row r="5" spans="2:11" x14ac:dyDescent="0.25">
      <c r="B5" s="113" t="s">
        <v>13</v>
      </c>
      <c r="C5" s="114">
        <v>6000</v>
      </c>
      <c r="E5" s="182" t="s">
        <v>26</v>
      </c>
      <c r="F5" s="182"/>
      <c r="G5" s="182"/>
      <c r="H5" s="183" t="s">
        <v>146</v>
      </c>
    </row>
    <row r="6" spans="2:11" x14ac:dyDescent="0.25">
      <c r="B6" s="113" t="s">
        <v>14</v>
      </c>
      <c r="C6" s="114">
        <v>52000</v>
      </c>
      <c r="E6" s="182" t="s">
        <v>27</v>
      </c>
      <c r="F6" s="182"/>
      <c r="G6" s="182"/>
      <c r="H6" s="183" t="s">
        <v>146</v>
      </c>
    </row>
    <row r="7" spans="2:11" x14ac:dyDescent="0.25">
      <c r="B7" s="187" t="s">
        <v>25</v>
      </c>
      <c r="C7" s="186">
        <f>SUM(C4:C6)</f>
        <v>70000</v>
      </c>
      <c r="E7" s="198" t="s">
        <v>25</v>
      </c>
      <c r="F7" s="199"/>
      <c r="G7" s="199"/>
      <c r="H7" s="118">
        <v>70000</v>
      </c>
    </row>
    <row r="10" spans="2:11" ht="21" x14ac:dyDescent="0.35">
      <c r="B10" s="191" t="s">
        <v>164</v>
      </c>
      <c r="C10" s="191"/>
      <c r="D10" s="191"/>
      <c r="E10" s="191"/>
      <c r="F10" s="191"/>
      <c r="G10" s="191"/>
      <c r="H10" s="191"/>
      <c r="I10" s="191"/>
      <c r="J10" s="191"/>
      <c r="K10" s="191"/>
    </row>
    <row r="12" spans="2:11" ht="18.75" x14ac:dyDescent="0.3">
      <c r="B12" s="188" t="s">
        <v>127</v>
      </c>
      <c r="C12" s="189"/>
      <c r="D12" s="189"/>
      <c r="E12" s="189"/>
      <c r="F12" s="189"/>
      <c r="G12" s="189"/>
      <c r="H12" s="189"/>
      <c r="I12" s="189"/>
      <c r="J12" s="189"/>
      <c r="K12" s="190"/>
    </row>
    <row r="13" spans="2:11" ht="45" x14ac:dyDescent="0.25">
      <c r="B13" s="174" t="s">
        <v>133</v>
      </c>
      <c r="C13" s="175" t="s">
        <v>159</v>
      </c>
      <c r="D13" s="175" t="s">
        <v>128</v>
      </c>
      <c r="E13" s="175" t="s">
        <v>130</v>
      </c>
      <c r="F13" s="175" t="s">
        <v>129</v>
      </c>
      <c r="G13" s="175" t="s">
        <v>131</v>
      </c>
      <c r="H13" s="175" t="s">
        <v>158</v>
      </c>
      <c r="I13" s="175" t="s">
        <v>142</v>
      </c>
      <c r="J13" s="175" t="s">
        <v>139</v>
      </c>
      <c r="K13" s="175" t="s">
        <v>143</v>
      </c>
    </row>
    <row r="14" spans="2:11" x14ac:dyDescent="0.25">
      <c r="B14" s="113" t="str">
        <f>+B4</f>
        <v>Maquinaría</v>
      </c>
      <c r="C14" s="114">
        <f>+C4</f>
        <v>12000</v>
      </c>
      <c r="D14" s="117">
        <v>43374</v>
      </c>
      <c r="E14" s="113">
        <v>10</v>
      </c>
      <c r="F14" s="113">
        <v>500</v>
      </c>
      <c r="G14" s="113" t="s">
        <v>132</v>
      </c>
      <c r="H14" s="113"/>
      <c r="I14" s="113"/>
      <c r="J14" s="166" t="s">
        <v>140</v>
      </c>
      <c r="K14" s="113"/>
    </row>
    <row r="15" spans="2:11" x14ac:dyDescent="0.25">
      <c r="B15" s="113" t="str">
        <f>+B5</f>
        <v>Mobiliario</v>
      </c>
      <c r="C15" s="114">
        <f>+C5</f>
        <v>6000</v>
      </c>
      <c r="D15" s="117">
        <v>43374</v>
      </c>
      <c r="E15" s="113">
        <v>5</v>
      </c>
      <c r="F15" s="113">
        <v>0</v>
      </c>
      <c r="G15" s="113" t="s">
        <v>132</v>
      </c>
      <c r="H15" s="113"/>
      <c r="I15" s="113"/>
      <c r="J15" s="113" t="s">
        <v>141</v>
      </c>
      <c r="K15" s="113"/>
    </row>
    <row r="22" spans="7:7" x14ac:dyDescent="0.25">
      <c r="G22" s="120"/>
    </row>
  </sheetData>
  <mergeCells count="7">
    <mergeCell ref="B12:K12"/>
    <mergeCell ref="B1:H1"/>
    <mergeCell ref="B10:K10"/>
    <mergeCell ref="B3:C3"/>
    <mergeCell ref="E4:G4"/>
    <mergeCell ref="E3:H3"/>
    <mergeCell ref="E7:G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8"/>
  <sheetViews>
    <sheetView showGridLines="0" topLeftCell="A34" workbookViewId="0">
      <selection activeCell="Q16" sqref="Q16"/>
    </sheetView>
  </sheetViews>
  <sheetFormatPr baseColWidth="10" defaultRowHeight="12.75" x14ac:dyDescent="0.25"/>
  <cols>
    <col min="1" max="1" width="4.140625" style="46" customWidth="1"/>
    <col min="2" max="238" width="11.42578125" style="46"/>
    <col min="239" max="239" width="6.7109375" style="46" customWidth="1"/>
    <col min="240" max="243" width="11.42578125" style="46" customWidth="1"/>
    <col min="244" max="244" width="13.7109375" style="46" customWidth="1"/>
    <col min="245" max="245" width="11.42578125" style="46" customWidth="1"/>
    <col min="246" max="246" width="12" style="46" bestFit="1" customWidth="1"/>
    <col min="247" max="247" width="12.85546875" style="46" customWidth="1"/>
    <col min="248" max="248" width="11.42578125" style="46" customWidth="1"/>
    <col min="249" max="494" width="11.42578125" style="46"/>
    <col min="495" max="495" width="6.7109375" style="46" customWidth="1"/>
    <col min="496" max="499" width="11.42578125" style="46" customWidth="1"/>
    <col min="500" max="500" width="13.7109375" style="46" customWidth="1"/>
    <col min="501" max="501" width="11.42578125" style="46" customWidth="1"/>
    <col min="502" max="502" width="12" style="46" bestFit="1" customWidth="1"/>
    <col min="503" max="503" width="12.85546875" style="46" customWidth="1"/>
    <col min="504" max="504" width="11.42578125" style="46" customWidth="1"/>
    <col min="505" max="750" width="11.42578125" style="46"/>
    <col min="751" max="751" width="6.7109375" style="46" customWidth="1"/>
    <col min="752" max="755" width="11.42578125" style="46" customWidth="1"/>
    <col min="756" max="756" width="13.7109375" style="46" customWidth="1"/>
    <col min="757" max="757" width="11.42578125" style="46" customWidth="1"/>
    <col min="758" max="758" width="12" style="46" bestFit="1" customWidth="1"/>
    <col min="759" max="759" width="12.85546875" style="46" customWidth="1"/>
    <col min="760" max="760" width="11.42578125" style="46" customWidth="1"/>
    <col min="761" max="1006" width="11.42578125" style="46"/>
    <col min="1007" max="1007" width="6.7109375" style="46" customWidth="1"/>
    <col min="1008" max="1011" width="11.42578125" style="46" customWidth="1"/>
    <col min="1012" max="1012" width="13.7109375" style="46" customWidth="1"/>
    <col min="1013" max="1013" width="11.42578125" style="46" customWidth="1"/>
    <col min="1014" max="1014" width="12" style="46" bestFit="1" customWidth="1"/>
    <col min="1015" max="1015" width="12.85546875" style="46" customWidth="1"/>
    <col min="1016" max="1016" width="11.42578125" style="46" customWidth="1"/>
    <col min="1017" max="1262" width="11.42578125" style="46"/>
    <col min="1263" max="1263" width="6.7109375" style="46" customWidth="1"/>
    <col min="1264" max="1267" width="11.42578125" style="46" customWidth="1"/>
    <col min="1268" max="1268" width="13.7109375" style="46" customWidth="1"/>
    <col min="1269" max="1269" width="11.42578125" style="46" customWidth="1"/>
    <col min="1270" max="1270" width="12" style="46" bestFit="1" customWidth="1"/>
    <col min="1271" max="1271" width="12.85546875" style="46" customWidth="1"/>
    <col min="1272" max="1272" width="11.42578125" style="46" customWidth="1"/>
    <col min="1273" max="1518" width="11.42578125" style="46"/>
    <col min="1519" max="1519" width="6.7109375" style="46" customWidth="1"/>
    <col min="1520" max="1523" width="11.42578125" style="46" customWidth="1"/>
    <col min="1524" max="1524" width="13.7109375" style="46" customWidth="1"/>
    <col min="1525" max="1525" width="11.42578125" style="46" customWidth="1"/>
    <col min="1526" max="1526" width="12" style="46" bestFit="1" customWidth="1"/>
    <col min="1527" max="1527" width="12.85546875" style="46" customWidth="1"/>
    <col min="1528" max="1528" width="11.42578125" style="46" customWidth="1"/>
    <col min="1529" max="1774" width="11.42578125" style="46"/>
    <col min="1775" max="1775" width="6.7109375" style="46" customWidth="1"/>
    <col min="1776" max="1779" width="11.42578125" style="46" customWidth="1"/>
    <col min="1780" max="1780" width="13.7109375" style="46" customWidth="1"/>
    <col min="1781" max="1781" width="11.42578125" style="46" customWidth="1"/>
    <col min="1782" max="1782" width="12" style="46" bestFit="1" customWidth="1"/>
    <col min="1783" max="1783" width="12.85546875" style="46" customWidth="1"/>
    <col min="1784" max="1784" width="11.42578125" style="46" customWidth="1"/>
    <col min="1785" max="2030" width="11.42578125" style="46"/>
    <col min="2031" max="2031" width="6.7109375" style="46" customWidth="1"/>
    <col min="2032" max="2035" width="11.42578125" style="46" customWidth="1"/>
    <col min="2036" max="2036" width="13.7109375" style="46" customWidth="1"/>
    <col min="2037" max="2037" width="11.42578125" style="46" customWidth="1"/>
    <col min="2038" max="2038" width="12" style="46" bestFit="1" customWidth="1"/>
    <col min="2039" max="2039" width="12.85546875" style="46" customWidth="1"/>
    <col min="2040" max="2040" width="11.42578125" style="46" customWidth="1"/>
    <col min="2041" max="2286" width="11.42578125" style="46"/>
    <col min="2287" max="2287" width="6.7109375" style="46" customWidth="1"/>
    <col min="2288" max="2291" width="11.42578125" style="46" customWidth="1"/>
    <col min="2292" max="2292" width="13.7109375" style="46" customWidth="1"/>
    <col min="2293" max="2293" width="11.42578125" style="46" customWidth="1"/>
    <col min="2294" max="2294" width="12" style="46" bestFit="1" customWidth="1"/>
    <col min="2295" max="2295" width="12.85546875" style="46" customWidth="1"/>
    <col min="2296" max="2296" width="11.42578125" style="46" customWidth="1"/>
    <col min="2297" max="2542" width="11.42578125" style="46"/>
    <col min="2543" max="2543" width="6.7109375" style="46" customWidth="1"/>
    <col min="2544" max="2547" width="11.42578125" style="46" customWidth="1"/>
    <col min="2548" max="2548" width="13.7109375" style="46" customWidth="1"/>
    <col min="2549" max="2549" width="11.42578125" style="46" customWidth="1"/>
    <col min="2550" max="2550" width="12" style="46" bestFit="1" customWidth="1"/>
    <col min="2551" max="2551" width="12.85546875" style="46" customWidth="1"/>
    <col min="2552" max="2552" width="11.42578125" style="46" customWidth="1"/>
    <col min="2553" max="2798" width="11.42578125" style="46"/>
    <col min="2799" max="2799" width="6.7109375" style="46" customWidth="1"/>
    <col min="2800" max="2803" width="11.42578125" style="46" customWidth="1"/>
    <col min="2804" max="2804" width="13.7109375" style="46" customWidth="1"/>
    <col min="2805" max="2805" width="11.42578125" style="46" customWidth="1"/>
    <col min="2806" max="2806" width="12" style="46" bestFit="1" customWidth="1"/>
    <col min="2807" max="2807" width="12.85546875" style="46" customWidth="1"/>
    <col min="2808" max="2808" width="11.42578125" style="46" customWidth="1"/>
    <col min="2809" max="3054" width="11.42578125" style="46"/>
    <col min="3055" max="3055" width="6.7109375" style="46" customWidth="1"/>
    <col min="3056" max="3059" width="11.42578125" style="46" customWidth="1"/>
    <col min="3060" max="3060" width="13.7109375" style="46" customWidth="1"/>
    <col min="3061" max="3061" width="11.42578125" style="46" customWidth="1"/>
    <col min="3062" max="3062" width="12" style="46" bestFit="1" customWidth="1"/>
    <col min="3063" max="3063" width="12.85546875" style="46" customWidth="1"/>
    <col min="3064" max="3064" width="11.42578125" style="46" customWidth="1"/>
    <col min="3065" max="3310" width="11.42578125" style="46"/>
    <col min="3311" max="3311" width="6.7109375" style="46" customWidth="1"/>
    <col min="3312" max="3315" width="11.42578125" style="46" customWidth="1"/>
    <col min="3316" max="3316" width="13.7109375" style="46" customWidth="1"/>
    <col min="3317" max="3317" width="11.42578125" style="46" customWidth="1"/>
    <col min="3318" max="3318" width="12" style="46" bestFit="1" customWidth="1"/>
    <col min="3319" max="3319" width="12.85546875" style="46" customWidth="1"/>
    <col min="3320" max="3320" width="11.42578125" style="46" customWidth="1"/>
    <col min="3321" max="3566" width="11.42578125" style="46"/>
    <col min="3567" max="3567" width="6.7109375" style="46" customWidth="1"/>
    <col min="3568" max="3571" width="11.42578125" style="46" customWidth="1"/>
    <col min="3572" max="3572" width="13.7109375" style="46" customWidth="1"/>
    <col min="3573" max="3573" width="11.42578125" style="46" customWidth="1"/>
    <col min="3574" max="3574" width="12" style="46" bestFit="1" customWidth="1"/>
    <col min="3575" max="3575" width="12.85546875" style="46" customWidth="1"/>
    <col min="3576" max="3576" width="11.42578125" style="46" customWidth="1"/>
    <col min="3577" max="3822" width="11.42578125" style="46"/>
    <col min="3823" max="3823" width="6.7109375" style="46" customWidth="1"/>
    <col min="3824" max="3827" width="11.42578125" style="46" customWidth="1"/>
    <col min="3828" max="3828" width="13.7109375" style="46" customWidth="1"/>
    <col min="3829" max="3829" width="11.42578125" style="46" customWidth="1"/>
    <col min="3830" max="3830" width="12" style="46" bestFit="1" customWidth="1"/>
    <col min="3831" max="3831" width="12.85546875" style="46" customWidth="1"/>
    <col min="3832" max="3832" width="11.42578125" style="46" customWidth="1"/>
    <col min="3833" max="4078" width="11.42578125" style="46"/>
    <col min="4079" max="4079" width="6.7109375" style="46" customWidth="1"/>
    <col min="4080" max="4083" width="11.42578125" style="46" customWidth="1"/>
    <col min="4084" max="4084" width="13.7109375" style="46" customWidth="1"/>
    <col min="4085" max="4085" width="11.42578125" style="46" customWidth="1"/>
    <col min="4086" max="4086" width="12" style="46" bestFit="1" customWidth="1"/>
    <col min="4087" max="4087" width="12.85546875" style="46" customWidth="1"/>
    <col min="4088" max="4088" width="11.42578125" style="46" customWidth="1"/>
    <col min="4089" max="4334" width="11.42578125" style="46"/>
    <col min="4335" max="4335" width="6.7109375" style="46" customWidth="1"/>
    <col min="4336" max="4339" width="11.42578125" style="46" customWidth="1"/>
    <col min="4340" max="4340" width="13.7109375" style="46" customWidth="1"/>
    <col min="4341" max="4341" width="11.42578125" style="46" customWidth="1"/>
    <col min="4342" max="4342" width="12" style="46" bestFit="1" customWidth="1"/>
    <col min="4343" max="4343" width="12.85546875" style="46" customWidth="1"/>
    <col min="4344" max="4344" width="11.42578125" style="46" customWidth="1"/>
    <col min="4345" max="4590" width="11.42578125" style="46"/>
    <col min="4591" max="4591" width="6.7109375" style="46" customWidth="1"/>
    <col min="4592" max="4595" width="11.42578125" style="46" customWidth="1"/>
    <col min="4596" max="4596" width="13.7109375" style="46" customWidth="1"/>
    <col min="4597" max="4597" width="11.42578125" style="46" customWidth="1"/>
    <col min="4598" max="4598" width="12" style="46" bestFit="1" customWidth="1"/>
    <col min="4599" max="4599" width="12.85546875" style="46" customWidth="1"/>
    <col min="4600" max="4600" width="11.42578125" style="46" customWidth="1"/>
    <col min="4601" max="4846" width="11.42578125" style="46"/>
    <col min="4847" max="4847" width="6.7109375" style="46" customWidth="1"/>
    <col min="4848" max="4851" width="11.42578125" style="46" customWidth="1"/>
    <col min="4852" max="4852" width="13.7109375" style="46" customWidth="1"/>
    <col min="4853" max="4853" width="11.42578125" style="46" customWidth="1"/>
    <col min="4854" max="4854" width="12" style="46" bestFit="1" customWidth="1"/>
    <col min="4855" max="4855" width="12.85546875" style="46" customWidth="1"/>
    <col min="4856" max="4856" width="11.42578125" style="46" customWidth="1"/>
    <col min="4857" max="5102" width="11.42578125" style="46"/>
    <col min="5103" max="5103" width="6.7109375" style="46" customWidth="1"/>
    <col min="5104" max="5107" width="11.42578125" style="46" customWidth="1"/>
    <col min="5108" max="5108" width="13.7109375" style="46" customWidth="1"/>
    <col min="5109" max="5109" width="11.42578125" style="46" customWidth="1"/>
    <col min="5110" max="5110" width="12" style="46" bestFit="1" customWidth="1"/>
    <col min="5111" max="5111" width="12.85546875" style="46" customWidth="1"/>
    <col min="5112" max="5112" width="11.42578125" style="46" customWidth="1"/>
    <col min="5113" max="5358" width="11.42578125" style="46"/>
    <col min="5359" max="5359" width="6.7109375" style="46" customWidth="1"/>
    <col min="5360" max="5363" width="11.42578125" style="46" customWidth="1"/>
    <col min="5364" max="5364" width="13.7109375" style="46" customWidth="1"/>
    <col min="5365" max="5365" width="11.42578125" style="46" customWidth="1"/>
    <col min="5366" max="5366" width="12" style="46" bestFit="1" customWidth="1"/>
    <col min="5367" max="5367" width="12.85546875" style="46" customWidth="1"/>
    <col min="5368" max="5368" width="11.42578125" style="46" customWidth="1"/>
    <col min="5369" max="5614" width="11.42578125" style="46"/>
    <col min="5615" max="5615" width="6.7109375" style="46" customWidth="1"/>
    <col min="5616" max="5619" width="11.42578125" style="46" customWidth="1"/>
    <col min="5620" max="5620" width="13.7109375" style="46" customWidth="1"/>
    <col min="5621" max="5621" width="11.42578125" style="46" customWidth="1"/>
    <col min="5622" max="5622" width="12" style="46" bestFit="1" customWidth="1"/>
    <col min="5623" max="5623" width="12.85546875" style="46" customWidth="1"/>
    <col min="5624" max="5624" width="11.42578125" style="46" customWidth="1"/>
    <col min="5625" max="5870" width="11.42578125" style="46"/>
    <col min="5871" max="5871" width="6.7109375" style="46" customWidth="1"/>
    <col min="5872" max="5875" width="11.42578125" style="46" customWidth="1"/>
    <col min="5876" max="5876" width="13.7109375" style="46" customWidth="1"/>
    <col min="5877" max="5877" width="11.42578125" style="46" customWidth="1"/>
    <col min="5878" max="5878" width="12" style="46" bestFit="1" customWidth="1"/>
    <col min="5879" max="5879" width="12.85546875" style="46" customWidth="1"/>
    <col min="5880" max="5880" width="11.42578125" style="46" customWidth="1"/>
    <col min="5881" max="6126" width="11.42578125" style="46"/>
    <col min="6127" max="6127" width="6.7109375" style="46" customWidth="1"/>
    <col min="6128" max="6131" width="11.42578125" style="46" customWidth="1"/>
    <col min="6132" max="6132" width="13.7109375" style="46" customWidth="1"/>
    <col min="6133" max="6133" width="11.42578125" style="46" customWidth="1"/>
    <col min="6134" max="6134" width="12" style="46" bestFit="1" customWidth="1"/>
    <col min="6135" max="6135" width="12.85546875" style="46" customWidth="1"/>
    <col min="6136" max="6136" width="11.42578125" style="46" customWidth="1"/>
    <col min="6137" max="6382" width="11.42578125" style="46"/>
    <col min="6383" max="6383" width="6.7109375" style="46" customWidth="1"/>
    <col min="6384" max="6387" width="11.42578125" style="46" customWidth="1"/>
    <col min="6388" max="6388" width="13.7109375" style="46" customWidth="1"/>
    <col min="6389" max="6389" width="11.42578125" style="46" customWidth="1"/>
    <col min="6390" max="6390" width="12" style="46" bestFit="1" customWidth="1"/>
    <col min="6391" max="6391" width="12.85546875" style="46" customWidth="1"/>
    <col min="6392" max="6392" width="11.42578125" style="46" customWidth="1"/>
    <col min="6393" max="6638" width="11.42578125" style="46"/>
    <col min="6639" max="6639" width="6.7109375" style="46" customWidth="1"/>
    <col min="6640" max="6643" width="11.42578125" style="46" customWidth="1"/>
    <col min="6644" max="6644" width="13.7109375" style="46" customWidth="1"/>
    <col min="6645" max="6645" width="11.42578125" style="46" customWidth="1"/>
    <col min="6646" max="6646" width="12" style="46" bestFit="1" customWidth="1"/>
    <col min="6647" max="6647" width="12.85546875" style="46" customWidth="1"/>
    <col min="6648" max="6648" width="11.42578125" style="46" customWidth="1"/>
    <col min="6649" max="6894" width="11.42578125" style="46"/>
    <col min="6895" max="6895" width="6.7109375" style="46" customWidth="1"/>
    <col min="6896" max="6899" width="11.42578125" style="46" customWidth="1"/>
    <col min="6900" max="6900" width="13.7109375" style="46" customWidth="1"/>
    <col min="6901" max="6901" width="11.42578125" style="46" customWidth="1"/>
    <col min="6902" max="6902" width="12" style="46" bestFit="1" customWidth="1"/>
    <col min="6903" max="6903" width="12.85546875" style="46" customWidth="1"/>
    <col min="6904" max="6904" width="11.42578125" style="46" customWidth="1"/>
    <col min="6905" max="7150" width="11.42578125" style="46"/>
    <col min="7151" max="7151" width="6.7109375" style="46" customWidth="1"/>
    <col min="7152" max="7155" width="11.42578125" style="46" customWidth="1"/>
    <col min="7156" max="7156" width="13.7109375" style="46" customWidth="1"/>
    <col min="7157" max="7157" width="11.42578125" style="46" customWidth="1"/>
    <col min="7158" max="7158" width="12" style="46" bestFit="1" customWidth="1"/>
    <col min="7159" max="7159" width="12.85546875" style="46" customWidth="1"/>
    <col min="7160" max="7160" width="11.42578125" style="46" customWidth="1"/>
    <col min="7161" max="7406" width="11.42578125" style="46"/>
    <col min="7407" max="7407" width="6.7109375" style="46" customWidth="1"/>
    <col min="7408" max="7411" width="11.42578125" style="46" customWidth="1"/>
    <col min="7412" max="7412" width="13.7109375" style="46" customWidth="1"/>
    <col min="7413" max="7413" width="11.42578125" style="46" customWidth="1"/>
    <col min="7414" max="7414" width="12" style="46" bestFit="1" customWidth="1"/>
    <col min="7415" max="7415" width="12.85546875" style="46" customWidth="1"/>
    <col min="7416" max="7416" width="11.42578125" style="46" customWidth="1"/>
    <col min="7417" max="7662" width="11.42578125" style="46"/>
    <col min="7663" max="7663" width="6.7109375" style="46" customWidth="1"/>
    <col min="7664" max="7667" width="11.42578125" style="46" customWidth="1"/>
    <col min="7668" max="7668" width="13.7109375" style="46" customWidth="1"/>
    <col min="7669" max="7669" width="11.42578125" style="46" customWidth="1"/>
    <col min="7670" max="7670" width="12" style="46" bestFit="1" customWidth="1"/>
    <col min="7671" max="7671" width="12.85546875" style="46" customWidth="1"/>
    <col min="7672" max="7672" width="11.42578125" style="46" customWidth="1"/>
    <col min="7673" max="7918" width="11.42578125" style="46"/>
    <col min="7919" max="7919" width="6.7109375" style="46" customWidth="1"/>
    <col min="7920" max="7923" width="11.42578125" style="46" customWidth="1"/>
    <col min="7924" max="7924" width="13.7109375" style="46" customWidth="1"/>
    <col min="7925" max="7925" width="11.42578125" style="46" customWidth="1"/>
    <col min="7926" max="7926" width="12" style="46" bestFit="1" customWidth="1"/>
    <col min="7927" max="7927" width="12.85546875" style="46" customWidth="1"/>
    <col min="7928" max="7928" width="11.42578125" style="46" customWidth="1"/>
    <col min="7929" max="8174" width="11.42578125" style="46"/>
    <col min="8175" max="8175" width="6.7109375" style="46" customWidth="1"/>
    <col min="8176" max="8179" width="11.42578125" style="46" customWidth="1"/>
    <col min="8180" max="8180" width="13.7109375" style="46" customWidth="1"/>
    <col min="8181" max="8181" width="11.42578125" style="46" customWidth="1"/>
    <col min="8182" max="8182" width="12" style="46" bestFit="1" customWidth="1"/>
    <col min="8183" max="8183" width="12.85546875" style="46" customWidth="1"/>
    <col min="8184" max="8184" width="11.42578125" style="46" customWidth="1"/>
    <col min="8185" max="8430" width="11.42578125" style="46"/>
    <col min="8431" max="8431" width="6.7109375" style="46" customWidth="1"/>
    <col min="8432" max="8435" width="11.42578125" style="46" customWidth="1"/>
    <col min="8436" max="8436" width="13.7109375" style="46" customWidth="1"/>
    <col min="8437" max="8437" width="11.42578125" style="46" customWidth="1"/>
    <col min="8438" max="8438" width="12" style="46" bestFit="1" customWidth="1"/>
    <col min="8439" max="8439" width="12.85546875" style="46" customWidth="1"/>
    <col min="8440" max="8440" width="11.42578125" style="46" customWidth="1"/>
    <col min="8441" max="8686" width="11.42578125" style="46"/>
    <col min="8687" max="8687" width="6.7109375" style="46" customWidth="1"/>
    <col min="8688" max="8691" width="11.42578125" style="46" customWidth="1"/>
    <col min="8692" max="8692" width="13.7109375" style="46" customWidth="1"/>
    <col min="8693" max="8693" width="11.42578125" style="46" customWidth="1"/>
    <col min="8694" max="8694" width="12" style="46" bestFit="1" customWidth="1"/>
    <col min="8695" max="8695" width="12.85546875" style="46" customWidth="1"/>
    <col min="8696" max="8696" width="11.42578125" style="46" customWidth="1"/>
    <col min="8697" max="8942" width="11.42578125" style="46"/>
    <col min="8943" max="8943" width="6.7109375" style="46" customWidth="1"/>
    <col min="8944" max="8947" width="11.42578125" style="46" customWidth="1"/>
    <col min="8948" max="8948" width="13.7109375" style="46" customWidth="1"/>
    <col min="8949" max="8949" width="11.42578125" style="46" customWidth="1"/>
    <col min="8950" max="8950" width="12" style="46" bestFit="1" customWidth="1"/>
    <col min="8951" max="8951" width="12.85546875" style="46" customWidth="1"/>
    <col min="8952" max="8952" width="11.42578125" style="46" customWidth="1"/>
    <col min="8953" max="9198" width="11.42578125" style="46"/>
    <col min="9199" max="9199" width="6.7109375" style="46" customWidth="1"/>
    <col min="9200" max="9203" width="11.42578125" style="46" customWidth="1"/>
    <col min="9204" max="9204" width="13.7109375" style="46" customWidth="1"/>
    <col min="9205" max="9205" width="11.42578125" style="46" customWidth="1"/>
    <col min="9206" max="9206" width="12" style="46" bestFit="1" customWidth="1"/>
    <col min="9207" max="9207" width="12.85546875" style="46" customWidth="1"/>
    <col min="9208" max="9208" width="11.42578125" style="46" customWidth="1"/>
    <col min="9209" max="9454" width="11.42578125" style="46"/>
    <col min="9455" max="9455" width="6.7109375" style="46" customWidth="1"/>
    <col min="9456" max="9459" width="11.42578125" style="46" customWidth="1"/>
    <col min="9460" max="9460" width="13.7109375" style="46" customWidth="1"/>
    <col min="9461" max="9461" width="11.42578125" style="46" customWidth="1"/>
    <col min="9462" max="9462" width="12" style="46" bestFit="1" customWidth="1"/>
    <col min="9463" max="9463" width="12.85546875" style="46" customWidth="1"/>
    <col min="9464" max="9464" width="11.42578125" style="46" customWidth="1"/>
    <col min="9465" max="9710" width="11.42578125" style="46"/>
    <col min="9711" max="9711" width="6.7109375" style="46" customWidth="1"/>
    <col min="9712" max="9715" width="11.42578125" style="46" customWidth="1"/>
    <col min="9716" max="9716" width="13.7109375" style="46" customWidth="1"/>
    <col min="9717" max="9717" width="11.42578125" style="46" customWidth="1"/>
    <col min="9718" max="9718" width="12" style="46" bestFit="1" customWidth="1"/>
    <col min="9719" max="9719" width="12.85546875" style="46" customWidth="1"/>
    <col min="9720" max="9720" width="11.42578125" style="46" customWidth="1"/>
    <col min="9721" max="9966" width="11.42578125" style="46"/>
    <col min="9967" max="9967" width="6.7109375" style="46" customWidth="1"/>
    <col min="9968" max="9971" width="11.42578125" style="46" customWidth="1"/>
    <col min="9972" max="9972" width="13.7109375" style="46" customWidth="1"/>
    <col min="9973" max="9973" width="11.42578125" style="46" customWidth="1"/>
    <col min="9974" max="9974" width="12" style="46" bestFit="1" customWidth="1"/>
    <col min="9975" max="9975" width="12.85546875" style="46" customWidth="1"/>
    <col min="9976" max="9976" width="11.42578125" style="46" customWidth="1"/>
    <col min="9977" max="10222" width="11.42578125" style="46"/>
    <col min="10223" max="10223" width="6.7109375" style="46" customWidth="1"/>
    <col min="10224" max="10227" width="11.42578125" style="46" customWidth="1"/>
    <col min="10228" max="10228" width="13.7109375" style="46" customWidth="1"/>
    <col min="10229" max="10229" width="11.42578125" style="46" customWidth="1"/>
    <col min="10230" max="10230" width="12" style="46" bestFit="1" customWidth="1"/>
    <col min="10231" max="10231" width="12.85546875" style="46" customWidth="1"/>
    <col min="10232" max="10232" width="11.42578125" style="46" customWidth="1"/>
    <col min="10233" max="10478" width="11.42578125" style="46"/>
    <col min="10479" max="10479" width="6.7109375" style="46" customWidth="1"/>
    <col min="10480" max="10483" width="11.42578125" style="46" customWidth="1"/>
    <col min="10484" max="10484" width="13.7109375" style="46" customWidth="1"/>
    <col min="10485" max="10485" width="11.42578125" style="46" customWidth="1"/>
    <col min="10486" max="10486" width="12" style="46" bestFit="1" customWidth="1"/>
    <col min="10487" max="10487" width="12.85546875" style="46" customWidth="1"/>
    <col min="10488" max="10488" width="11.42578125" style="46" customWidth="1"/>
    <col min="10489" max="10734" width="11.42578125" style="46"/>
    <col min="10735" max="10735" width="6.7109375" style="46" customWidth="1"/>
    <col min="10736" max="10739" width="11.42578125" style="46" customWidth="1"/>
    <col min="10740" max="10740" width="13.7109375" style="46" customWidth="1"/>
    <col min="10741" max="10741" width="11.42578125" style="46" customWidth="1"/>
    <col min="10742" max="10742" width="12" style="46" bestFit="1" customWidth="1"/>
    <col min="10743" max="10743" width="12.85546875" style="46" customWidth="1"/>
    <col min="10744" max="10744" width="11.42578125" style="46" customWidth="1"/>
    <col min="10745" max="10990" width="11.42578125" style="46"/>
    <col min="10991" max="10991" width="6.7109375" style="46" customWidth="1"/>
    <col min="10992" max="10995" width="11.42578125" style="46" customWidth="1"/>
    <col min="10996" max="10996" width="13.7109375" style="46" customWidth="1"/>
    <col min="10997" max="10997" width="11.42578125" style="46" customWidth="1"/>
    <col min="10998" max="10998" width="12" style="46" bestFit="1" customWidth="1"/>
    <col min="10999" max="10999" width="12.85546875" style="46" customWidth="1"/>
    <col min="11000" max="11000" width="11.42578125" style="46" customWidth="1"/>
    <col min="11001" max="11246" width="11.42578125" style="46"/>
    <col min="11247" max="11247" width="6.7109375" style="46" customWidth="1"/>
    <col min="11248" max="11251" width="11.42578125" style="46" customWidth="1"/>
    <col min="11252" max="11252" width="13.7109375" style="46" customWidth="1"/>
    <col min="11253" max="11253" width="11.42578125" style="46" customWidth="1"/>
    <col min="11254" max="11254" width="12" style="46" bestFit="1" customWidth="1"/>
    <col min="11255" max="11255" width="12.85546875" style="46" customWidth="1"/>
    <col min="11256" max="11256" width="11.42578125" style="46" customWidth="1"/>
    <col min="11257" max="11502" width="11.42578125" style="46"/>
    <col min="11503" max="11503" width="6.7109375" style="46" customWidth="1"/>
    <col min="11504" max="11507" width="11.42578125" style="46" customWidth="1"/>
    <col min="11508" max="11508" width="13.7109375" style="46" customWidth="1"/>
    <col min="11509" max="11509" width="11.42578125" style="46" customWidth="1"/>
    <col min="11510" max="11510" width="12" style="46" bestFit="1" customWidth="1"/>
    <col min="11511" max="11511" width="12.85546875" style="46" customWidth="1"/>
    <col min="11512" max="11512" width="11.42578125" style="46" customWidth="1"/>
    <col min="11513" max="11758" width="11.42578125" style="46"/>
    <col min="11759" max="11759" width="6.7109375" style="46" customWidth="1"/>
    <col min="11760" max="11763" width="11.42578125" style="46" customWidth="1"/>
    <col min="11764" max="11764" width="13.7109375" style="46" customWidth="1"/>
    <col min="11765" max="11765" width="11.42578125" style="46" customWidth="1"/>
    <col min="11766" max="11766" width="12" style="46" bestFit="1" customWidth="1"/>
    <col min="11767" max="11767" width="12.85546875" style="46" customWidth="1"/>
    <col min="11768" max="11768" width="11.42578125" style="46" customWidth="1"/>
    <col min="11769" max="12014" width="11.42578125" style="46"/>
    <col min="12015" max="12015" width="6.7109375" style="46" customWidth="1"/>
    <col min="12016" max="12019" width="11.42578125" style="46" customWidth="1"/>
    <col min="12020" max="12020" width="13.7109375" style="46" customWidth="1"/>
    <col min="12021" max="12021" width="11.42578125" style="46" customWidth="1"/>
    <col min="12022" max="12022" width="12" style="46" bestFit="1" customWidth="1"/>
    <col min="12023" max="12023" width="12.85546875" style="46" customWidth="1"/>
    <col min="12024" max="12024" width="11.42578125" style="46" customWidth="1"/>
    <col min="12025" max="12270" width="11.42578125" style="46"/>
    <col min="12271" max="12271" width="6.7109375" style="46" customWidth="1"/>
    <col min="12272" max="12275" width="11.42578125" style="46" customWidth="1"/>
    <col min="12276" max="12276" width="13.7109375" style="46" customWidth="1"/>
    <col min="12277" max="12277" width="11.42578125" style="46" customWidth="1"/>
    <col min="12278" max="12278" width="12" style="46" bestFit="1" customWidth="1"/>
    <col min="12279" max="12279" width="12.85546875" style="46" customWidth="1"/>
    <col min="12280" max="12280" width="11.42578125" style="46" customWidth="1"/>
    <col min="12281" max="12526" width="11.42578125" style="46"/>
    <col min="12527" max="12527" width="6.7109375" style="46" customWidth="1"/>
    <col min="12528" max="12531" width="11.42578125" style="46" customWidth="1"/>
    <col min="12532" max="12532" width="13.7109375" style="46" customWidth="1"/>
    <col min="12533" max="12533" width="11.42578125" style="46" customWidth="1"/>
    <col min="12534" max="12534" width="12" style="46" bestFit="1" customWidth="1"/>
    <col min="12535" max="12535" width="12.85546875" style="46" customWidth="1"/>
    <col min="12536" max="12536" width="11.42578125" style="46" customWidth="1"/>
    <col min="12537" max="12782" width="11.42578125" style="46"/>
    <col min="12783" max="12783" width="6.7109375" style="46" customWidth="1"/>
    <col min="12784" max="12787" width="11.42578125" style="46" customWidth="1"/>
    <col min="12788" max="12788" width="13.7109375" style="46" customWidth="1"/>
    <col min="12789" max="12789" width="11.42578125" style="46" customWidth="1"/>
    <col min="12790" max="12790" width="12" style="46" bestFit="1" customWidth="1"/>
    <col min="12791" max="12791" width="12.85546875" style="46" customWidth="1"/>
    <col min="12792" max="12792" width="11.42578125" style="46" customWidth="1"/>
    <col min="12793" max="13038" width="11.42578125" style="46"/>
    <col min="13039" max="13039" width="6.7109375" style="46" customWidth="1"/>
    <col min="13040" max="13043" width="11.42578125" style="46" customWidth="1"/>
    <col min="13044" max="13044" width="13.7109375" style="46" customWidth="1"/>
    <col min="13045" max="13045" width="11.42578125" style="46" customWidth="1"/>
    <col min="13046" max="13046" width="12" style="46" bestFit="1" customWidth="1"/>
    <col min="13047" max="13047" width="12.85546875" style="46" customWidth="1"/>
    <col min="13048" max="13048" width="11.42578125" style="46" customWidth="1"/>
    <col min="13049" max="13294" width="11.42578125" style="46"/>
    <col min="13295" max="13295" width="6.7109375" style="46" customWidth="1"/>
    <col min="13296" max="13299" width="11.42578125" style="46" customWidth="1"/>
    <col min="13300" max="13300" width="13.7109375" style="46" customWidth="1"/>
    <col min="13301" max="13301" width="11.42578125" style="46" customWidth="1"/>
    <col min="13302" max="13302" width="12" style="46" bestFit="1" customWidth="1"/>
    <col min="13303" max="13303" width="12.85546875" style="46" customWidth="1"/>
    <col min="13304" max="13304" width="11.42578125" style="46" customWidth="1"/>
    <col min="13305" max="13550" width="11.42578125" style="46"/>
    <col min="13551" max="13551" width="6.7109375" style="46" customWidth="1"/>
    <col min="13552" max="13555" width="11.42578125" style="46" customWidth="1"/>
    <col min="13556" max="13556" width="13.7109375" style="46" customWidth="1"/>
    <col min="13557" max="13557" width="11.42578125" style="46" customWidth="1"/>
    <col min="13558" max="13558" width="12" style="46" bestFit="1" customWidth="1"/>
    <col min="13559" max="13559" width="12.85546875" style="46" customWidth="1"/>
    <col min="13560" max="13560" width="11.42578125" style="46" customWidth="1"/>
    <col min="13561" max="13806" width="11.42578125" style="46"/>
    <col min="13807" max="13807" width="6.7109375" style="46" customWidth="1"/>
    <col min="13808" max="13811" width="11.42578125" style="46" customWidth="1"/>
    <col min="13812" max="13812" width="13.7109375" style="46" customWidth="1"/>
    <col min="13813" max="13813" width="11.42578125" style="46" customWidth="1"/>
    <col min="13814" max="13814" width="12" style="46" bestFit="1" customWidth="1"/>
    <col min="13815" max="13815" width="12.85546875" style="46" customWidth="1"/>
    <col min="13816" max="13816" width="11.42578125" style="46" customWidth="1"/>
    <col min="13817" max="14062" width="11.42578125" style="46"/>
    <col min="14063" max="14063" width="6.7109375" style="46" customWidth="1"/>
    <col min="14064" max="14067" width="11.42578125" style="46" customWidth="1"/>
    <col min="14068" max="14068" width="13.7109375" style="46" customWidth="1"/>
    <col min="14069" max="14069" width="11.42578125" style="46" customWidth="1"/>
    <col min="14070" max="14070" width="12" style="46" bestFit="1" customWidth="1"/>
    <col min="14071" max="14071" width="12.85546875" style="46" customWidth="1"/>
    <col min="14072" max="14072" width="11.42578125" style="46" customWidth="1"/>
    <col min="14073" max="14318" width="11.42578125" style="46"/>
    <col min="14319" max="14319" width="6.7109375" style="46" customWidth="1"/>
    <col min="14320" max="14323" width="11.42578125" style="46" customWidth="1"/>
    <col min="14324" max="14324" width="13.7109375" style="46" customWidth="1"/>
    <col min="14325" max="14325" width="11.42578125" style="46" customWidth="1"/>
    <col min="14326" max="14326" width="12" style="46" bestFit="1" customWidth="1"/>
    <col min="14327" max="14327" width="12.85546875" style="46" customWidth="1"/>
    <col min="14328" max="14328" width="11.42578125" style="46" customWidth="1"/>
    <col min="14329" max="14574" width="11.42578125" style="46"/>
    <col min="14575" max="14575" width="6.7109375" style="46" customWidth="1"/>
    <col min="14576" max="14579" width="11.42578125" style="46" customWidth="1"/>
    <col min="14580" max="14580" width="13.7109375" style="46" customWidth="1"/>
    <col min="14581" max="14581" width="11.42578125" style="46" customWidth="1"/>
    <col min="14582" max="14582" width="12" style="46" bestFit="1" customWidth="1"/>
    <col min="14583" max="14583" width="12.85546875" style="46" customWidth="1"/>
    <col min="14584" max="14584" width="11.42578125" style="46" customWidth="1"/>
    <col min="14585" max="14830" width="11.42578125" style="46"/>
    <col min="14831" max="14831" width="6.7109375" style="46" customWidth="1"/>
    <col min="14832" max="14835" width="11.42578125" style="46" customWidth="1"/>
    <col min="14836" max="14836" width="13.7109375" style="46" customWidth="1"/>
    <col min="14837" max="14837" width="11.42578125" style="46" customWidth="1"/>
    <col min="14838" max="14838" width="12" style="46" bestFit="1" customWidth="1"/>
    <col min="14839" max="14839" width="12.85546875" style="46" customWidth="1"/>
    <col min="14840" max="14840" width="11.42578125" style="46" customWidth="1"/>
    <col min="14841" max="15086" width="11.42578125" style="46"/>
    <col min="15087" max="15087" width="6.7109375" style="46" customWidth="1"/>
    <col min="15088" max="15091" width="11.42578125" style="46" customWidth="1"/>
    <col min="15092" max="15092" width="13.7109375" style="46" customWidth="1"/>
    <col min="15093" max="15093" width="11.42578125" style="46" customWidth="1"/>
    <col min="15094" max="15094" width="12" style="46" bestFit="1" customWidth="1"/>
    <col min="15095" max="15095" width="12.85546875" style="46" customWidth="1"/>
    <col min="15096" max="15096" width="11.42578125" style="46" customWidth="1"/>
    <col min="15097" max="15342" width="11.42578125" style="46"/>
    <col min="15343" max="15343" width="6.7109375" style="46" customWidth="1"/>
    <col min="15344" max="15347" width="11.42578125" style="46" customWidth="1"/>
    <col min="15348" max="15348" width="13.7109375" style="46" customWidth="1"/>
    <col min="15349" max="15349" width="11.42578125" style="46" customWidth="1"/>
    <col min="15350" max="15350" width="12" style="46" bestFit="1" customWidth="1"/>
    <col min="15351" max="15351" width="12.85546875" style="46" customWidth="1"/>
    <col min="15352" max="15352" width="11.42578125" style="46" customWidth="1"/>
    <col min="15353" max="15598" width="11.42578125" style="46"/>
    <col min="15599" max="15599" width="6.7109375" style="46" customWidth="1"/>
    <col min="15600" max="15603" width="11.42578125" style="46" customWidth="1"/>
    <col min="15604" max="15604" width="13.7109375" style="46" customWidth="1"/>
    <col min="15605" max="15605" width="11.42578125" style="46" customWidth="1"/>
    <col min="15606" max="15606" width="12" style="46" bestFit="1" customWidth="1"/>
    <col min="15607" max="15607" width="12.85546875" style="46" customWidth="1"/>
    <col min="15608" max="15608" width="11.42578125" style="46" customWidth="1"/>
    <col min="15609" max="15854" width="11.42578125" style="46"/>
    <col min="15855" max="15855" width="6.7109375" style="46" customWidth="1"/>
    <col min="15856" max="15859" width="11.42578125" style="46" customWidth="1"/>
    <col min="15860" max="15860" width="13.7109375" style="46" customWidth="1"/>
    <col min="15861" max="15861" width="11.42578125" style="46" customWidth="1"/>
    <col min="15862" max="15862" width="12" style="46" bestFit="1" customWidth="1"/>
    <col min="15863" max="15863" width="12.85546875" style="46" customWidth="1"/>
    <col min="15864" max="15864" width="11.42578125" style="46" customWidth="1"/>
    <col min="15865" max="16110" width="11.42578125" style="46"/>
    <col min="16111" max="16111" width="6.7109375" style="46" customWidth="1"/>
    <col min="16112" max="16115" width="11.42578125" style="46" customWidth="1"/>
    <col min="16116" max="16116" width="13.7109375" style="46" customWidth="1"/>
    <col min="16117" max="16117" width="11.42578125" style="46" customWidth="1"/>
    <col min="16118" max="16118" width="12" style="46" bestFit="1" customWidth="1"/>
    <col min="16119" max="16119" width="12.85546875" style="46" customWidth="1"/>
    <col min="16120" max="16120" width="11.42578125" style="46" customWidth="1"/>
    <col min="16121" max="16384" width="11.42578125" style="46"/>
  </cols>
  <sheetData>
    <row r="1" spans="2:9" ht="13.5" thickBot="1" x14ac:dyDescent="0.3"/>
    <row r="2" spans="2:9" s="14" customFormat="1" ht="15" x14ac:dyDescent="0.2">
      <c r="B2" s="11" t="s">
        <v>31</v>
      </c>
      <c r="C2" s="221"/>
      <c r="D2" s="221"/>
      <c r="E2" s="221"/>
      <c r="F2" s="12" t="s">
        <v>32</v>
      </c>
      <c r="G2" s="221"/>
      <c r="H2" s="221"/>
      <c r="I2" s="222"/>
    </row>
    <row r="3" spans="2:9" s="14" customFormat="1" ht="15" x14ac:dyDescent="0.2">
      <c r="B3" s="15" t="s">
        <v>33</v>
      </c>
      <c r="C3" s="223"/>
      <c r="D3" s="223"/>
      <c r="E3" s="223"/>
      <c r="F3" s="16" t="s">
        <v>34</v>
      </c>
      <c r="G3" s="223"/>
      <c r="H3" s="223"/>
      <c r="I3" s="224"/>
    </row>
    <row r="4" spans="2:9" s="14" customFormat="1" ht="15" x14ac:dyDescent="0.2">
      <c r="B4" s="15" t="s">
        <v>35</v>
      </c>
      <c r="C4" s="223"/>
      <c r="D4" s="223"/>
      <c r="E4" s="223"/>
      <c r="F4" s="16" t="s">
        <v>36</v>
      </c>
      <c r="G4" s="223"/>
      <c r="H4" s="223"/>
      <c r="I4" s="224"/>
    </row>
    <row r="5" spans="2:9" s="14" customFormat="1" ht="24" x14ac:dyDescent="0.2">
      <c r="B5" s="15" t="s">
        <v>37</v>
      </c>
      <c r="C5" s="223"/>
      <c r="D5" s="223"/>
      <c r="E5" s="223"/>
      <c r="F5" s="17" t="s">
        <v>38</v>
      </c>
      <c r="G5" s="223"/>
      <c r="H5" s="223"/>
      <c r="I5" s="224"/>
    </row>
    <row r="6" spans="2:9" s="14" customFormat="1" ht="15.75" thickBot="1" x14ac:dyDescent="0.3">
      <c r="B6" s="18"/>
      <c r="C6" s="19"/>
      <c r="D6" s="19"/>
      <c r="E6" s="19"/>
      <c r="F6" s="20" t="s">
        <v>39</v>
      </c>
      <c r="G6" s="21"/>
      <c r="H6" s="22"/>
      <c r="I6" s="23"/>
    </row>
    <row r="7" spans="2:9" s="14" customFormat="1" ht="15.75" thickBot="1" x14ac:dyDescent="0.3">
      <c r="C7" s="13"/>
      <c r="E7" s="13"/>
      <c r="G7" s="13"/>
      <c r="I7" s="13"/>
    </row>
    <row r="8" spans="2:9" s="14" customFormat="1" ht="12" customHeight="1" x14ac:dyDescent="0.25">
      <c r="B8" s="24" t="s">
        <v>40</v>
      </c>
      <c r="C8" s="25"/>
      <c r="D8" s="225" t="s">
        <v>110</v>
      </c>
      <c r="E8" s="225"/>
      <c r="F8" s="225"/>
      <c r="G8" s="225"/>
      <c r="H8" s="26" t="s">
        <v>41</v>
      </c>
      <c r="I8" s="27">
        <v>30</v>
      </c>
    </row>
    <row r="9" spans="2:9" s="33" customFormat="1" ht="12" customHeight="1" x14ac:dyDescent="0.25">
      <c r="B9" s="28" t="s">
        <v>42</v>
      </c>
      <c r="C9" s="29"/>
      <c r="D9" s="30"/>
      <c r="E9" s="29"/>
      <c r="F9" s="30"/>
      <c r="G9" s="29"/>
      <c r="H9" s="30"/>
      <c r="I9" s="31" t="s">
        <v>43</v>
      </c>
    </row>
    <row r="10" spans="2:9" s="14" customFormat="1" ht="12" customHeight="1" x14ac:dyDescent="0.25">
      <c r="B10" s="34" t="s">
        <v>44</v>
      </c>
      <c r="C10" s="35"/>
      <c r="D10" s="36"/>
      <c r="E10" s="37"/>
      <c r="F10" s="36"/>
      <c r="G10" s="37"/>
      <c r="H10" s="36"/>
      <c r="I10" s="38"/>
    </row>
    <row r="11" spans="2:9" s="14" customFormat="1" ht="12" customHeight="1" x14ac:dyDescent="0.25">
      <c r="B11" s="34" t="s">
        <v>45</v>
      </c>
      <c r="C11" s="39"/>
      <c r="D11" s="40"/>
      <c r="E11" s="41"/>
      <c r="F11" s="40"/>
      <c r="G11" s="41"/>
      <c r="H11" s="42">
        <v>700</v>
      </c>
      <c r="I11" s="38"/>
    </row>
    <row r="12" spans="2:9" s="14" customFormat="1" ht="12" customHeight="1" x14ac:dyDescent="0.25">
      <c r="B12" s="34" t="s">
        <v>46</v>
      </c>
      <c r="C12" s="35"/>
      <c r="D12" s="36"/>
      <c r="E12" s="37"/>
      <c r="F12" s="36"/>
      <c r="G12" s="37"/>
      <c r="H12" s="43"/>
      <c r="I12" s="38"/>
    </row>
    <row r="13" spans="2:9" s="14" customFormat="1" ht="12" customHeight="1" x14ac:dyDescent="0.25">
      <c r="B13" s="44"/>
      <c r="C13" s="45"/>
      <c r="D13" s="45"/>
      <c r="E13" s="41"/>
      <c r="F13" s="40"/>
      <c r="G13" s="41"/>
      <c r="H13" s="43"/>
      <c r="I13" s="38"/>
    </row>
    <row r="14" spans="2:9" s="14" customFormat="1" ht="12" customHeight="1" x14ac:dyDescent="0.25">
      <c r="B14" s="47"/>
      <c r="C14" s="48"/>
      <c r="D14" s="48"/>
      <c r="E14" s="49"/>
      <c r="F14" s="50"/>
      <c r="G14" s="49"/>
      <c r="H14" s="51"/>
      <c r="I14" s="38"/>
    </row>
    <row r="15" spans="2:9" s="14" customFormat="1" ht="12" customHeight="1" x14ac:dyDescent="0.25">
      <c r="B15" s="44"/>
      <c r="C15" s="45"/>
      <c r="D15" s="45"/>
      <c r="E15" s="49"/>
      <c r="F15" s="50"/>
      <c r="G15" s="49"/>
      <c r="H15" s="43"/>
      <c r="I15" s="38"/>
    </row>
    <row r="16" spans="2:9" s="14" customFormat="1" ht="12" customHeight="1" x14ac:dyDescent="0.25">
      <c r="B16" s="34" t="s">
        <v>47</v>
      </c>
      <c r="C16" s="35"/>
      <c r="D16" s="52"/>
      <c r="E16" s="49"/>
      <c r="F16" s="50"/>
      <c r="G16" s="49"/>
      <c r="H16" s="51"/>
      <c r="I16" s="38"/>
    </row>
    <row r="17" spans="2:9" s="14" customFormat="1" ht="12" customHeight="1" x14ac:dyDescent="0.25">
      <c r="B17" s="34" t="s">
        <v>48</v>
      </c>
      <c r="C17" s="35"/>
      <c r="D17" s="50"/>
      <c r="E17" s="49"/>
      <c r="F17" s="50"/>
      <c r="G17" s="49"/>
      <c r="H17" s="51"/>
      <c r="I17" s="38"/>
    </row>
    <row r="18" spans="2:9" s="14" customFormat="1" ht="12" customHeight="1" x14ac:dyDescent="0.25">
      <c r="B18" s="34" t="s">
        <v>49</v>
      </c>
      <c r="C18" s="35"/>
      <c r="D18" s="36"/>
      <c r="E18" s="49"/>
      <c r="F18" s="50"/>
      <c r="G18" s="49"/>
      <c r="H18" s="51">
        <v>175</v>
      </c>
      <c r="I18" s="38"/>
    </row>
    <row r="19" spans="2:9" s="14" customFormat="1" ht="12" customHeight="1" x14ac:dyDescent="0.25">
      <c r="B19" s="34" t="s">
        <v>50</v>
      </c>
      <c r="C19" s="35"/>
      <c r="D19" s="40"/>
      <c r="E19" s="49"/>
      <c r="F19" s="50"/>
      <c r="G19" s="49"/>
      <c r="H19" s="51"/>
      <c r="I19" s="38"/>
    </row>
    <row r="20" spans="2:9" s="14" customFormat="1" ht="12" customHeight="1" x14ac:dyDescent="0.25">
      <c r="B20" s="34" t="s">
        <v>51</v>
      </c>
      <c r="C20" s="35"/>
      <c r="D20" s="36"/>
      <c r="E20" s="37"/>
      <c r="F20" s="36"/>
      <c r="G20" s="37"/>
      <c r="H20" s="43"/>
      <c r="I20" s="38"/>
    </row>
    <row r="21" spans="2:9" s="14" customFormat="1" ht="12" customHeight="1" x14ac:dyDescent="0.25">
      <c r="B21" s="34" t="s">
        <v>52</v>
      </c>
      <c r="C21" s="35"/>
      <c r="D21" s="36"/>
      <c r="E21" s="37"/>
      <c r="F21" s="36"/>
      <c r="G21" s="37"/>
      <c r="H21" s="43"/>
      <c r="I21" s="38"/>
    </row>
    <row r="22" spans="2:9" s="14" customFormat="1" ht="12" customHeight="1" x14ac:dyDescent="0.25">
      <c r="B22" s="44"/>
      <c r="C22" s="45"/>
      <c r="D22" s="45"/>
      <c r="E22" s="41"/>
      <c r="F22" s="40"/>
      <c r="G22" s="41"/>
      <c r="H22" s="42"/>
      <c r="I22" s="38"/>
    </row>
    <row r="23" spans="2:9" s="14" customFormat="1" ht="12" customHeight="1" x14ac:dyDescent="0.25">
      <c r="B23" s="44"/>
      <c r="C23" s="45"/>
      <c r="D23" s="45"/>
      <c r="E23" s="41"/>
      <c r="F23" s="40"/>
      <c r="G23" s="41"/>
      <c r="H23" s="42"/>
      <c r="I23" s="38"/>
    </row>
    <row r="24" spans="2:9" s="14" customFormat="1" ht="12" customHeight="1" x14ac:dyDescent="0.25">
      <c r="B24" s="34" t="s">
        <v>53</v>
      </c>
      <c r="C24" s="35"/>
      <c r="D24" s="36"/>
      <c r="E24" s="37"/>
      <c r="F24" s="36"/>
      <c r="G24" s="37"/>
      <c r="H24" s="53"/>
      <c r="I24" s="38"/>
    </row>
    <row r="25" spans="2:9" s="14" customFormat="1" ht="12" customHeight="1" x14ac:dyDescent="0.25">
      <c r="B25" s="44"/>
      <c r="C25" s="45"/>
      <c r="D25" s="45"/>
      <c r="E25" s="41"/>
      <c r="F25" s="40"/>
      <c r="G25" s="41"/>
      <c r="H25" s="42"/>
      <c r="I25" s="38"/>
    </row>
    <row r="26" spans="2:9" s="14" customFormat="1" ht="12" customHeight="1" x14ac:dyDescent="0.25">
      <c r="B26" s="34" t="s">
        <v>54</v>
      </c>
      <c r="C26" s="35"/>
      <c r="D26" s="36"/>
      <c r="E26" s="37"/>
      <c r="F26" s="36"/>
      <c r="G26" s="37"/>
      <c r="H26" s="43"/>
      <c r="I26" s="38"/>
    </row>
    <row r="27" spans="2:9" s="14" customFormat="1" ht="12" customHeight="1" x14ac:dyDescent="0.25">
      <c r="B27" s="44"/>
      <c r="C27" s="45"/>
      <c r="D27" s="54"/>
      <c r="E27" s="41"/>
      <c r="F27" s="40"/>
      <c r="G27" s="41"/>
      <c r="H27" s="42"/>
      <c r="I27" s="38"/>
    </row>
    <row r="28" spans="2:9" s="14" customFormat="1" ht="12" customHeight="1" x14ac:dyDescent="0.25">
      <c r="B28" s="34" t="s">
        <v>55</v>
      </c>
      <c r="C28" s="35"/>
      <c r="D28" s="36"/>
      <c r="E28" s="37"/>
      <c r="F28" s="36"/>
      <c r="G28" s="37"/>
      <c r="H28" s="53"/>
      <c r="I28" s="38"/>
    </row>
    <row r="29" spans="2:9" s="14" customFormat="1" ht="12" customHeight="1" x14ac:dyDescent="0.25">
      <c r="B29" s="44"/>
      <c r="C29" s="45"/>
      <c r="D29" s="45"/>
      <c r="E29" s="41"/>
      <c r="F29" s="40"/>
      <c r="G29" s="41"/>
      <c r="H29" s="42"/>
      <c r="I29" s="38"/>
    </row>
    <row r="30" spans="2:9" s="14" customFormat="1" ht="12" customHeight="1" x14ac:dyDescent="0.25">
      <c r="B30" s="44"/>
      <c r="C30" s="45"/>
      <c r="D30" s="45"/>
      <c r="E30" s="41"/>
      <c r="F30" s="40"/>
      <c r="G30" s="41"/>
      <c r="H30" s="42"/>
      <c r="I30" s="38"/>
    </row>
    <row r="31" spans="2:9" s="33" customFormat="1" ht="12" customHeight="1" thickBot="1" x14ac:dyDescent="0.3">
      <c r="B31" s="28"/>
      <c r="C31" s="29"/>
      <c r="D31" s="30" t="s">
        <v>56</v>
      </c>
      <c r="E31" s="29"/>
      <c r="F31" s="55"/>
      <c r="G31" s="56"/>
      <c r="H31" s="55"/>
      <c r="I31" s="57">
        <f>SUM(H11:H30)</f>
        <v>875</v>
      </c>
    </row>
    <row r="32" spans="2:9" s="14" customFormat="1" ht="12" customHeight="1" x14ac:dyDescent="0.25">
      <c r="B32" s="58"/>
      <c r="C32" s="37"/>
      <c r="D32" s="36"/>
      <c r="E32" s="37"/>
      <c r="F32" s="36"/>
      <c r="G32" s="37"/>
      <c r="H32" s="36"/>
      <c r="I32" s="38"/>
    </row>
    <row r="33" spans="2:9" s="33" customFormat="1" ht="12" customHeight="1" x14ac:dyDescent="0.25">
      <c r="B33" s="28" t="s">
        <v>57</v>
      </c>
      <c r="C33" s="29"/>
      <c r="D33" s="30"/>
      <c r="E33" s="29"/>
      <c r="F33" s="30"/>
      <c r="G33" s="29"/>
      <c r="H33" s="30"/>
      <c r="I33" s="59"/>
    </row>
    <row r="34" spans="2:9" s="33" customFormat="1" ht="12" customHeight="1" x14ac:dyDescent="0.25">
      <c r="B34" s="28" t="s">
        <v>58</v>
      </c>
      <c r="C34" s="29"/>
      <c r="D34" s="30"/>
      <c r="E34" s="29"/>
      <c r="F34" s="30"/>
      <c r="G34" s="29"/>
      <c r="H34" s="30"/>
      <c r="I34" s="59"/>
    </row>
    <row r="35" spans="2:9" s="14" customFormat="1" ht="12" customHeight="1" x14ac:dyDescent="0.25">
      <c r="B35" s="58"/>
      <c r="C35" s="37"/>
      <c r="D35" s="36"/>
      <c r="E35" s="37"/>
      <c r="F35" s="60" t="s">
        <v>59</v>
      </c>
      <c r="G35" s="37"/>
      <c r="H35" s="36"/>
      <c r="I35" s="38"/>
    </row>
    <row r="36" spans="2:9" s="14" customFormat="1" ht="12" customHeight="1" x14ac:dyDescent="0.25">
      <c r="B36" s="34" t="s">
        <v>60</v>
      </c>
      <c r="C36" s="37"/>
      <c r="D36" s="61">
        <f>+E59</f>
        <v>816.66666666666686</v>
      </c>
      <c r="E36" s="62"/>
      <c r="F36" s="63">
        <v>4.7E-2</v>
      </c>
      <c r="G36" s="39"/>
      <c r="H36" s="42">
        <f>E59*F36</f>
        <v>38.38333333333334</v>
      </c>
      <c r="I36" s="38"/>
    </row>
    <row r="37" spans="2:9" s="14" customFormat="1" ht="12" customHeight="1" x14ac:dyDescent="0.25">
      <c r="B37" s="34" t="s">
        <v>61</v>
      </c>
      <c r="C37" s="41"/>
      <c r="D37" s="64">
        <f>F62</f>
        <v>816.66666666666686</v>
      </c>
      <c r="E37" s="65"/>
      <c r="F37" s="63">
        <v>1.6E-2</v>
      </c>
      <c r="G37" s="66"/>
      <c r="H37" s="51">
        <f>F62*F37</f>
        <v>13.06666666666667</v>
      </c>
      <c r="I37" s="38"/>
    </row>
    <row r="38" spans="2:9" s="14" customFormat="1" ht="12" customHeight="1" x14ac:dyDescent="0.25">
      <c r="B38" s="34" t="s">
        <v>62</v>
      </c>
      <c r="C38" s="37"/>
      <c r="D38" s="64">
        <f>F62</f>
        <v>816.66666666666686</v>
      </c>
      <c r="E38" s="65"/>
      <c r="F38" s="63">
        <v>1E-3</v>
      </c>
      <c r="G38" s="66"/>
      <c r="H38" s="51">
        <f>F62*F38</f>
        <v>0.81666666666666687</v>
      </c>
      <c r="I38" s="38"/>
    </row>
    <row r="39" spans="2:9" s="14" customFormat="1" ht="12" customHeight="1" x14ac:dyDescent="0.25">
      <c r="B39" s="34" t="s">
        <v>63</v>
      </c>
      <c r="C39" s="37"/>
      <c r="D39" s="35"/>
      <c r="E39" s="67">
        <f>F65</f>
        <v>0</v>
      </c>
      <c r="F39" s="63">
        <v>4.7E-2</v>
      </c>
      <c r="G39" s="66"/>
      <c r="H39" s="51">
        <f>E39*F39</f>
        <v>0</v>
      </c>
      <c r="I39" s="38"/>
    </row>
    <row r="40" spans="2:9" s="14" customFormat="1" ht="12" customHeight="1" x14ac:dyDescent="0.25">
      <c r="B40" s="34" t="s">
        <v>64</v>
      </c>
      <c r="C40" s="37"/>
      <c r="D40" s="35"/>
      <c r="E40" s="67">
        <f>F66</f>
        <v>0</v>
      </c>
      <c r="F40" s="63">
        <v>0.02</v>
      </c>
      <c r="G40" s="66"/>
      <c r="H40" s="51">
        <f>E40*F40</f>
        <v>0</v>
      </c>
      <c r="I40" s="38"/>
    </row>
    <row r="41" spans="2:9" s="33" customFormat="1" ht="12" customHeight="1" x14ac:dyDescent="0.25">
      <c r="B41" s="28" t="s">
        <v>65</v>
      </c>
      <c r="C41" s="29"/>
      <c r="D41" s="68"/>
      <c r="E41" s="68"/>
      <c r="F41" s="68"/>
      <c r="G41" s="68"/>
      <c r="H41" s="69">
        <f>SUM(H36:H40)</f>
        <v>52.26666666666668</v>
      </c>
      <c r="I41" s="59"/>
    </row>
    <row r="42" spans="2:9" s="14" customFormat="1" ht="12" customHeight="1" x14ac:dyDescent="0.25">
      <c r="B42" s="58"/>
      <c r="C42" s="37"/>
      <c r="D42" s="35"/>
      <c r="E42" s="35"/>
      <c r="F42" s="35"/>
      <c r="G42" s="35"/>
      <c r="H42" s="43"/>
      <c r="I42" s="38"/>
    </row>
    <row r="43" spans="2:9" s="14" customFormat="1" ht="12" customHeight="1" x14ac:dyDescent="0.25">
      <c r="B43" s="34" t="s">
        <v>66</v>
      </c>
      <c r="C43" s="70">
        <f>+I31</f>
        <v>875</v>
      </c>
      <c r="D43" s="39"/>
      <c r="E43" s="39"/>
      <c r="F43" s="71">
        <v>0.02</v>
      </c>
      <c r="G43" s="39"/>
      <c r="H43" s="42">
        <f>C43*F43</f>
        <v>17.5</v>
      </c>
      <c r="I43" s="38"/>
    </row>
    <row r="44" spans="2:9" s="14" customFormat="1" ht="12" customHeight="1" x14ac:dyDescent="0.25">
      <c r="B44" s="34" t="s">
        <v>67</v>
      </c>
      <c r="C44" s="41"/>
      <c r="D44" s="39"/>
      <c r="E44" s="39"/>
      <c r="F44" s="72"/>
      <c r="G44" s="39"/>
      <c r="H44" s="51"/>
      <c r="I44" s="38"/>
    </row>
    <row r="45" spans="2:9" s="14" customFormat="1" ht="12" customHeight="1" x14ac:dyDescent="0.25">
      <c r="B45" s="34" t="s">
        <v>68</v>
      </c>
      <c r="C45" s="37"/>
      <c r="D45" s="36"/>
      <c r="E45" s="37"/>
      <c r="F45" s="50"/>
      <c r="G45" s="49"/>
      <c r="H45" s="51"/>
      <c r="I45" s="38"/>
    </row>
    <row r="46" spans="2:9" s="14" customFormat="1" ht="12" customHeight="1" x14ac:dyDescent="0.25">
      <c r="B46" s="34" t="s">
        <v>69</v>
      </c>
      <c r="C46" s="37"/>
      <c r="D46" s="40"/>
      <c r="E46" s="41"/>
      <c r="F46" s="40"/>
      <c r="G46" s="41"/>
      <c r="H46" s="51"/>
      <c r="I46" s="38"/>
    </row>
    <row r="47" spans="2:9" s="14" customFormat="1" ht="12" customHeight="1" x14ac:dyDescent="0.25">
      <c r="B47" s="58"/>
      <c r="C47" s="37"/>
      <c r="D47" s="36"/>
      <c r="E47" s="37"/>
      <c r="F47" s="36"/>
      <c r="G47" s="37"/>
      <c r="H47" s="73"/>
      <c r="I47" s="38"/>
    </row>
    <row r="48" spans="2:9" s="33" customFormat="1" ht="12" customHeight="1" x14ac:dyDescent="0.25">
      <c r="B48" s="28"/>
      <c r="C48" s="29"/>
      <c r="D48" s="30" t="s">
        <v>70</v>
      </c>
      <c r="E48" s="29"/>
      <c r="F48" s="55"/>
      <c r="G48" s="56"/>
      <c r="H48" s="74">
        <f>H41+H43+H44+H45+H46</f>
        <v>69.76666666666668</v>
      </c>
      <c r="I48" s="59"/>
    </row>
    <row r="49" spans="2:9" s="33" customFormat="1" ht="12" customHeight="1" thickBot="1" x14ac:dyDescent="0.3">
      <c r="B49" s="28"/>
      <c r="C49" s="29"/>
      <c r="D49" s="30" t="s">
        <v>71</v>
      </c>
      <c r="E49" s="29"/>
      <c r="F49" s="30"/>
      <c r="G49" s="56"/>
      <c r="H49" s="55"/>
      <c r="I49" s="75">
        <f>I31-H48</f>
        <v>805.23333333333335</v>
      </c>
    </row>
    <row r="50" spans="2:9" s="14" customFormat="1" ht="12" customHeight="1" x14ac:dyDescent="0.25">
      <c r="B50" s="58"/>
      <c r="C50" s="37"/>
      <c r="D50" s="35" t="s">
        <v>72</v>
      </c>
      <c r="E50" s="37"/>
      <c r="F50" s="36"/>
      <c r="G50" s="35" t="s">
        <v>19</v>
      </c>
      <c r="H50" s="36"/>
      <c r="I50" s="76" t="s">
        <v>73</v>
      </c>
    </row>
    <row r="51" spans="2:9" s="14" customFormat="1" ht="12" customHeight="1" x14ac:dyDescent="0.25">
      <c r="B51" s="58"/>
      <c r="C51" s="37"/>
      <c r="D51" s="36"/>
      <c r="E51" s="37"/>
      <c r="F51" s="36"/>
      <c r="G51" s="37"/>
      <c r="H51" s="36"/>
      <c r="I51" s="38"/>
    </row>
    <row r="52" spans="2:9" s="14" customFormat="1" ht="12" customHeight="1" thickBot="1" x14ac:dyDescent="0.3">
      <c r="B52" s="77"/>
      <c r="C52" s="78"/>
      <c r="D52" s="79"/>
      <c r="E52" s="78"/>
      <c r="F52" s="79"/>
      <c r="G52" s="78"/>
      <c r="H52" s="79"/>
      <c r="I52" s="80"/>
    </row>
    <row r="53" spans="2:9" s="14" customFormat="1" ht="12" customHeight="1" thickBot="1" x14ac:dyDescent="0.3">
      <c r="C53" s="13"/>
      <c r="E53" s="13"/>
      <c r="G53" s="13"/>
      <c r="I53" s="13"/>
    </row>
    <row r="54" spans="2:9" s="82" customFormat="1" ht="12" customHeight="1" x14ac:dyDescent="0.25">
      <c r="B54" s="226" t="s">
        <v>74</v>
      </c>
      <c r="C54" s="227"/>
      <c r="D54" s="227"/>
      <c r="E54" s="227"/>
      <c r="F54" s="227"/>
      <c r="G54" s="227"/>
      <c r="H54" s="227"/>
      <c r="I54" s="228"/>
    </row>
    <row r="55" spans="2:9" s="82" customFormat="1" ht="12" customHeight="1" thickBot="1" x14ac:dyDescent="0.3">
      <c r="B55" s="83" t="s">
        <v>75</v>
      </c>
      <c r="C55" s="84"/>
      <c r="D55" s="84"/>
      <c r="E55" s="84"/>
      <c r="F55" s="84"/>
      <c r="G55" s="84"/>
      <c r="H55" s="84"/>
      <c r="I55" s="85"/>
    </row>
    <row r="56" spans="2:9" s="14" customFormat="1" ht="12" customHeight="1" x14ac:dyDescent="0.25">
      <c r="B56" s="34" t="s">
        <v>76</v>
      </c>
      <c r="C56" s="35"/>
      <c r="D56" s="35"/>
      <c r="E56" s="37"/>
      <c r="F56" s="36"/>
      <c r="G56" s="37"/>
      <c r="H56" s="36"/>
      <c r="I56" s="38"/>
    </row>
    <row r="57" spans="2:9" s="14" customFormat="1" ht="12" customHeight="1" x14ac:dyDescent="0.25">
      <c r="B57" s="34" t="s">
        <v>77</v>
      </c>
      <c r="C57" s="35"/>
      <c r="D57" s="39"/>
      <c r="E57" s="86">
        <f>SUM(H11:H15)+H19</f>
        <v>700</v>
      </c>
      <c r="F57" s="87"/>
      <c r="G57" s="87"/>
      <c r="H57" s="36"/>
      <c r="I57" s="38"/>
    </row>
    <row r="58" spans="2:9" s="14" customFormat="1" ht="12" customHeight="1" x14ac:dyDescent="0.25">
      <c r="B58" s="34" t="s">
        <v>78</v>
      </c>
      <c r="C58" s="35"/>
      <c r="D58" s="49"/>
      <c r="E58" s="88">
        <f>+E57*0.166666666666667</f>
        <v>116.6666666666669</v>
      </c>
      <c r="F58" s="87"/>
      <c r="G58" s="89" t="s">
        <v>59</v>
      </c>
      <c r="H58" s="229" t="s">
        <v>79</v>
      </c>
      <c r="I58" s="230"/>
    </row>
    <row r="59" spans="2:9" s="14" customFormat="1" ht="12" customHeight="1" x14ac:dyDescent="0.25">
      <c r="B59" s="34"/>
      <c r="C59" s="35"/>
      <c r="D59" s="90" t="s">
        <v>30</v>
      </c>
      <c r="E59" s="91">
        <f>E57+E58</f>
        <v>816.66666666666686</v>
      </c>
      <c r="F59" s="87"/>
      <c r="G59" s="92">
        <v>0.23599999999999999</v>
      </c>
      <c r="H59" s="93"/>
      <c r="I59" s="94">
        <f>E59*G59</f>
        <v>192.73333333333338</v>
      </c>
    </row>
    <row r="60" spans="2:9" s="14" customFormat="1" ht="12" customHeight="1" x14ac:dyDescent="0.25">
      <c r="B60" s="34"/>
      <c r="C60" s="35"/>
      <c r="D60" s="35"/>
      <c r="E60" s="87"/>
      <c r="F60" s="89" t="s">
        <v>80</v>
      </c>
      <c r="G60" s="89"/>
      <c r="H60" s="35"/>
      <c r="I60" s="76"/>
    </row>
    <row r="61" spans="2:9" s="14" customFormat="1" ht="12" customHeight="1" x14ac:dyDescent="0.25">
      <c r="B61" s="219" t="s">
        <v>81</v>
      </c>
      <c r="C61" s="220"/>
      <c r="D61" s="220"/>
      <c r="E61" s="87" t="s">
        <v>82</v>
      </c>
      <c r="F61" s="95"/>
      <c r="G61" s="96">
        <v>0.01</v>
      </c>
      <c r="H61" s="87"/>
      <c r="I61" s="94">
        <f>F62*G61</f>
        <v>8.1666666666666679</v>
      </c>
    </row>
    <row r="62" spans="2:9" s="14" customFormat="1" ht="12" customHeight="1" x14ac:dyDescent="0.25">
      <c r="B62" s="219"/>
      <c r="C62" s="220"/>
      <c r="D62" s="220"/>
      <c r="E62" s="87" t="s">
        <v>61</v>
      </c>
      <c r="F62" s="97">
        <f>E59+F65+F66</f>
        <v>816.66666666666686</v>
      </c>
      <c r="G62" s="98">
        <v>6.7000000000000004E-2</v>
      </c>
      <c r="H62" s="99"/>
      <c r="I62" s="94">
        <f>F62*G62</f>
        <v>54.716666666666683</v>
      </c>
    </row>
    <row r="63" spans="2:9" s="14" customFormat="1" ht="12" customHeight="1" x14ac:dyDescent="0.25">
      <c r="B63" s="219"/>
      <c r="C63" s="220"/>
      <c r="D63" s="220"/>
      <c r="E63" s="37" t="s">
        <v>83</v>
      </c>
      <c r="F63" s="95"/>
      <c r="G63" s="98">
        <v>6.0000000000000001E-3</v>
      </c>
      <c r="H63" s="99"/>
      <c r="I63" s="94">
        <f>F62*G63</f>
        <v>4.9000000000000012</v>
      </c>
    </row>
    <row r="64" spans="2:9" s="14" customFormat="1" ht="12" customHeight="1" x14ac:dyDescent="0.25">
      <c r="B64" s="184"/>
      <c r="C64" s="185"/>
      <c r="D64" s="185"/>
      <c r="E64" s="37" t="s">
        <v>84</v>
      </c>
      <c r="F64" s="95"/>
      <c r="G64" s="98">
        <v>2E-3</v>
      </c>
      <c r="H64" s="99"/>
      <c r="I64" s="94">
        <f>F62*G64</f>
        <v>1.6333333333333337</v>
      </c>
    </row>
    <row r="65" spans="2:9" s="14" customFormat="1" ht="12" customHeight="1" x14ac:dyDescent="0.25">
      <c r="B65" s="34" t="s">
        <v>85</v>
      </c>
      <c r="C65" s="35"/>
      <c r="D65" s="35"/>
      <c r="E65" s="37"/>
      <c r="F65" s="97"/>
      <c r="G65" s="98">
        <v>0.23599999999999999</v>
      </c>
      <c r="H65" s="99"/>
      <c r="I65" s="102">
        <f>F65*G65</f>
        <v>0</v>
      </c>
    </row>
    <row r="66" spans="2:9" s="14" customFormat="1" ht="12" customHeight="1" x14ac:dyDescent="0.25">
      <c r="B66" s="34" t="s">
        <v>86</v>
      </c>
      <c r="C66" s="35"/>
      <c r="D66" s="35"/>
      <c r="E66" s="37"/>
      <c r="F66" s="91"/>
      <c r="G66" s="92">
        <v>0.12</v>
      </c>
      <c r="H66" s="103"/>
      <c r="I66" s="102">
        <f>F66*G66</f>
        <v>0</v>
      </c>
    </row>
    <row r="67" spans="2:9" s="14" customFormat="1" ht="12" customHeight="1" thickBot="1" x14ac:dyDescent="0.3">
      <c r="B67" s="34" t="s">
        <v>87</v>
      </c>
      <c r="C67" s="35"/>
      <c r="D67" s="35"/>
      <c r="E67" s="37"/>
      <c r="F67" s="91"/>
      <c r="G67" s="37"/>
      <c r="H67" s="104" t="s">
        <v>25</v>
      </c>
      <c r="I67" s="105">
        <f>SUM(I59:I66)</f>
        <v>262.15000000000003</v>
      </c>
    </row>
    <row r="68" spans="2:9" ht="12" customHeight="1" thickBot="1" x14ac:dyDescent="0.3">
      <c r="B68" s="106"/>
      <c r="C68" s="107"/>
      <c r="D68" s="108"/>
      <c r="E68" s="107"/>
      <c r="F68" s="108"/>
      <c r="G68" s="107"/>
      <c r="H68" s="108"/>
      <c r="I68" s="109"/>
    </row>
  </sheetData>
  <mergeCells count="12">
    <mergeCell ref="H58:I58"/>
    <mergeCell ref="B61:D63"/>
    <mergeCell ref="D8:G8"/>
    <mergeCell ref="B54:I54"/>
    <mergeCell ref="C5:E5"/>
    <mergeCell ref="G5:I5"/>
    <mergeCell ref="C4:E4"/>
    <mergeCell ref="G4:I4"/>
    <mergeCell ref="C3:E3"/>
    <mergeCell ref="G3:I3"/>
    <mergeCell ref="C2:E2"/>
    <mergeCell ref="G2:I2"/>
  </mergeCells>
  <pageMargins left="0.74803149606299213" right="0.74803149606299213" top="0.59055118110236227" bottom="0.98425196850393704" header="0" footer="0"/>
  <pageSetup paperSize="9" scale="4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workbookViewId="0">
      <selection activeCell="G14" sqref="G14"/>
    </sheetView>
  </sheetViews>
  <sheetFormatPr baseColWidth="10" defaultRowHeight="15" x14ac:dyDescent="0.25"/>
  <sheetData>
    <row r="2" spans="2:8" ht="15" customHeight="1" x14ac:dyDescent="0.25">
      <c r="B2" s="231" t="s">
        <v>156</v>
      </c>
      <c r="C2" s="231"/>
      <c r="D2" s="231"/>
      <c r="E2" s="231"/>
      <c r="F2" s="231"/>
      <c r="G2" s="231"/>
      <c r="H2" s="231"/>
    </row>
    <row r="3" spans="2:8" ht="15" customHeight="1" x14ac:dyDescent="0.25">
      <c r="B3" s="231"/>
      <c r="C3" s="231"/>
      <c r="D3" s="231"/>
      <c r="E3" s="231"/>
      <c r="F3" s="231"/>
      <c r="G3" s="231"/>
      <c r="H3" s="231"/>
    </row>
    <row r="4" spans="2:8" x14ac:dyDescent="0.25">
      <c r="B4" s="231"/>
      <c r="C4" s="231"/>
      <c r="D4" s="231"/>
      <c r="E4" s="231"/>
      <c r="F4" s="231"/>
      <c r="G4" s="231"/>
      <c r="H4" s="231"/>
    </row>
    <row r="5" spans="2:8" x14ac:dyDescent="0.25">
      <c r="B5" s="231"/>
      <c r="C5" s="231"/>
      <c r="D5" s="231"/>
      <c r="E5" s="231"/>
      <c r="F5" s="231"/>
      <c r="G5" s="231"/>
      <c r="H5" s="231"/>
    </row>
    <row r="6" spans="2:8" ht="15.75" thickBot="1" x14ac:dyDescent="0.3"/>
    <row r="7" spans="2:8" ht="15.75" thickBot="1" x14ac:dyDescent="0.3">
      <c r="B7" s="208" t="s">
        <v>157</v>
      </c>
      <c r="C7" s="209"/>
      <c r="D7" s="210"/>
    </row>
  </sheetData>
  <mergeCells count="2">
    <mergeCell ref="B2:H5"/>
    <mergeCell ref="B7:D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workbookViewId="0">
      <selection activeCell="H6" sqref="H6"/>
    </sheetView>
  </sheetViews>
  <sheetFormatPr baseColWidth="10" defaultRowHeight="15" x14ac:dyDescent="0.25"/>
  <sheetData>
    <row r="2" spans="2:4" ht="15.75" thickBot="1" x14ac:dyDescent="0.3"/>
    <row r="3" spans="2:4" ht="30.75" thickBot="1" x14ac:dyDescent="0.3">
      <c r="B3" s="177" t="s">
        <v>0</v>
      </c>
      <c r="C3" s="178" t="s">
        <v>1</v>
      </c>
      <c r="D3" s="179" t="s">
        <v>162</v>
      </c>
    </row>
    <row r="4" spans="2:4" x14ac:dyDescent="0.25">
      <c r="B4" s="176">
        <v>1</v>
      </c>
      <c r="C4" s="176" t="s">
        <v>2</v>
      </c>
      <c r="D4" s="180">
        <v>85</v>
      </c>
    </row>
    <row r="5" spans="2:4" x14ac:dyDescent="0.25">
      <c r="B5" s="116">
        <v>2</v>
      </c>
      <c r="C5" s="116" t="s">
        <v>3</v>
      </c>
      <c r="D5" s="181">
        <v>60</v>
      </c>
    </row>
    <row r="6" spans="2:4" x14ac:dyDescent="0.25">
      <c r="B6" s="116">
        <v>3</v>
      </c>
      <c r="C6" s="116" t="s">
        <v>4</v>
      </c>
      <c r="D6" s="181">
        <v>120</v>
      </c>
    </row>
    <row r="7" spans="2:4" x14ac:dyDescent="0.25">
      <c r="B7" s="116">
        <v>4</v>
      </c>
      <c r="C7" s="116" t="s">
        <v>5</v>
      </c>
      <c r="D7" s="181">
        <v>45</v>
      </c>
    </row>
    <row r="8" spans="2:4" x14ac:dyDescent="0.25">
      <c r="B8" s="116">
        <v>5</v>
      </c>
      <c r="C8" s="116" t="s">
        <v>6</v>
      </c>
      <c r="D8" s="181">
        <v>75</v>
      </c>
    </row>
    <row r="9" spans="2:4" x14ac:dyDescent="0.25">
      <c r="B9" s="116">
        <v>6</v>
      </c>
      <c r="C9" s="116" t="s">
        <v>7</v>
      </c>
      <c r="D9" s="181">
        <v>100</v>
      </c>
    </row>
    <row r="10" spans="2:4" x14ac:dyDescent="0.25">
      <c r="B10" s="116">
        <v>7</v>
      </c>
      <c r="C10" s="116" t="s">
        <v>8</v>
      </c>
      <c r="D10" s="181">
        <v>25</v>
      </c>
    </row>
    <row r="11" spans="2:4" x14ac:dyDescent="0.25">
      <c r="B11" s="116">
        <v>8</v>
      </c>
      <c r="C11" s="116" t="s">
        <v>9</v>
      </c>
      <c r="D11" s="181">
        <v>105</v>
      </c>
    </row>
    <row r="12" spans="2:4" x14ac:dyDescent="0.25">
      <c r="B12" s="116">
        <v>9</v>
      </c>
      <c r="C12" s="116" t="s">
        <v>10</v>
      </c>
      <c r="D12" s="181">
        <v>65</v>
      </c>
    </row>
    <row r="13" spans="2:4" x14ac:dyDescent="0.25">
      <c r="B13" s="116">
        <v>10</v>
      </c>
      <c r="C13" s="116" t="s">
        <v>11</v>
      </c>
      <c r="D13" s="181">
        <v>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B2" sqref="B2"/>
    </sheetView>
  </sheetViews>
  <sheetFormatPr baseColWidth="10" defaultRowHeight="15" x14ac:dyDescent="0.25"/>
  <cols>
    <col min="1" max="1" width="23.5703125" bestFit="1" customWidth="1"/>
    <col min="2" max="7" width="16.5703125" customWidth="1"/>
  </cols>
  <sheetData>
    <row r="1" spans="1:7" x14ac:dyDescent="0.25">
      <c r="A1" s="1" t="s">
        <v>15</v>
      </c>
      <c r="B1" s="2">
        <v>16000</v>
      </c>
      <c r="C1" s="1"/>
      <c r="D1" s="1" t="s">
        <v>19</v>
      </c>
      <c r="E1" s="126">
        <v>43374</v>
      </c>
      <c r="F1" s="1"/>
      <c r="G1" s="1"/>
    </row>
    <row r="2" spans="1:7" x14ac:dyDescent="0.25">
      <c r="A2" s="1" t="s">
        <v>16</v>
      </c>
      <c r="B2" s="3">
        <v>7.4999999999999997E-3</v>
      </c>
      <c r="C2" s="1"/>
      <c r="D2" s="1"/>
      <c r="E2" s="1"/>
      <c r="F2" s="1"/>
      <c r="G2" s="1"/>
    </row>
    <row r="3" spans="1:7" x14ac:dyDescent="0.25">
      <c r="A3" s="1" t="s">
        <v>17</v>
      </c>
      <c r="B3" s="1">
        <v>24</v>
      </c>
      <c r="C3" s="1"/>
      <c r="D3" s="1"/>
      <c r="E3" s="4"/>
      <c r="F3" s="4"/>
      <c r="G3" s="1"/>
    </row>
    <row r="4" spans="1:7" x14ac:dyDescent="0.25">
      <c r="A4" s="1" t="s">
        <v>18</v>
      </c>
      <c r="B4" s="2">
        <f>B1*((B2*((1+B2)^B3))/(((1+B2)^B3)-1))</f>
        <v>730.95587646676199</v>
      </c>
      <c r="C4" s="1"/>
      <c r="D4" s="1"/>
      <c r="E4" s="5"/>
      <c r="F4" s="1"/>
      <c r="G4" s="1"/>
    </row>
    <row r="5" spans="1:7" x14ac:dyDescent="0.25">
      <c r="A5" s="1"/>
      <c r="B5" s="1"/>
      <c r="C5" s="1"/>
      <c r="D5" s="1"/>
      <c r="E5" s="5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ht="25.5" x14ac:dyDescent="0.25">
      <c r="A7" s="6"/>
      <c r="B7" s="7" t="s">
        <v>19</v>
      </c>
      <c r="C7" s="7" t="s">
        <v>20</v>
      </c>
      <c r="D7" s="7" t="s">
        <v>21</v>
      </c>
      <c r="E7" s="7" t="s">
        <v>22</v>
      </c>
      <c r="F7" s="7" t="s">
        <v>23</v>
      </c>
      <c r="G7" s="7" t="s">
        <v>24</v>
      </c>
    </row>
    <row r="8" spans="1:7" x14ac:dyDescent="0.25">
      <c r="A8" s="1"/>
      <c r="B8" s="8">
        <v>43374</v>
      </c>
      <c r="C8" s="9">
        <v>0</v>
      </c>
      <c r="D8" s="9">
        <v>0</v>
      </c>
      <c r="E8" s="9">
        <v>0</v>
      </c>
      <c r="F8" s="9">
        <v>0</v>
      </c>
      <c r="G8" s="9">
        <f>B1</f>
        <v>16000</v>
      </c>
    </row>
    <row r="9" spans="1:7" x14ac:dyDescent="0.25">
      <c r="A9" s="1"/>
      <c r="B9" s="8">
        <v>43405</v>
      </c>
      <c r="C9" s="9">
        <f>$B$4</f>
        <v>730.95587646676199</v>
      </c>
      <c r="D9" s="9">
        <f>C9-E9</f>
        <v>610.95587646676199</v>
      </c>
      <c r="E9" s="9">
        <f>G8*$B$2</f>
        <v>120</v>
      </c>
      <c r="F9" s="9">
        <f>F8+D9</f>
        <v>610.95587646676199</v>
      </c>
      <c r="G9" s="9">
        <f>$B$1-F9</f>
        <v>15389.044123533238</v>
      </c>
    </row>
    <row r="10" spans="1:7" x14ac:dyDescent="0.25">
      <c r="A10" s="1"/>
      <c r="B10" s="8">
        <v>43435</v>
      </c>
      <c r="C10" s="9">
        <f t="shared" ref="C10:C32" si="0">$B$4</f>
        <v>730.95587646676199</v>
      </c>
      <c r="D10" s="9">
        <f t="shared" ref="D10:D32" si="1">C10-E10</f>
        <v>615.53804554026271</v>
      </c>
      <c r="E10" s="9">
        <f t="shared" ref="E10:E32" si="2">G9*$B$2</f>
        <v>115.41783092649928</v>
      </c>
      <c r="F10" s="9">
        <f t="shared" ref="F10:F32" si="3">F9+D10</f>
        <v>1226.4939220070246</v>
      </c>
      <c r="G10" s="9">
        <f t="shared" ref="G10:G32" si="4">$B$1-F10</f>
        <v>14773.506077992975</v>
      </c>
    </row>
    <row r="11" spans="1:7" x14ac:dyDescent="0.25">
      <c r="A11" s="1"/>
      <c r="B11" s="8">
        <v>43466</v>
      </c>
      <c r="C11" s="9">
        <f t="shared" si="0"/>
        <v>730.95587646676199</v>
      </c>
      <c r="D11" s="9">
        <f t="shared" si="1"/>
        <v>620.1545808818147</v>
      </c>
      <c r="E11" s="9">
        <f t="shared" si="2"/>
        <v>110.80129558494731</v>
      </c>
      <c r="F11" s="9">
        <f t="shared" si="3"/>
        <v>1846.6485028888392</v>
      </c>
      <c r="G11" s="9">
        <f t="shared" si="4"/>
        <v>14153.351497111162</v>
      </c>
    </row>
    <row r="12" spans="1:7" x14ac:dyDescent="0.25">
      <c r="A12" s="1"/>
      <c r="B12" s="8">
        <v>43497</v>
      </c>
      <c r="C12" s="9">
        <f t="shared" si="0"/>
        <v>730.95587646676199</v>
      </c>
      <c r="D12" s="9">
        <f t="shared" si="1"/>
        <v>624.80574023842826</v>
      </c>
      <c r="E12" s="9">
        <f t="shared" si="2"/>
        <v>106.15013622833371</v>
      </c>
      <c r="F12" s="9">
        <f t="shared" si="3"/>
        <v>2471.4542431272675</v>
      </c>
      <c r="G12" s="9">
        <f t="shared" si="4"/>
        <v>13528.545756872732</v>
      </c>
    </row>
    <row r="13" spans="1:7" x14ac:dyDescent="0.25">
      <c r="A13" s="1"/>
      <c r="B13" s="8">
        <v>43525</v>
      </c>
      <c r="C13" s="9">
        <f t="shared" si="0"/>
        <v>730.95587646676199</v>
      </c>
      <c r="D13" s="9">
        <f t="shared" si="1"/>
        <v>629.49178329021652</v>
      </c>
      <c r="E13" s="9">
        <f t="shared" si="2"/>
        <v>101.46409317654549</v>
      </c>
      <c r="F13" s="9">
        <f t="shared" si="3"/>
        <v>3100.9460264174841</v>
      </c>
      <c r="G13" s="9">
        <f t="shared" si="4"/>
        <v>12899.053973582515</v>
      </c>
    </row>
    <row r="14" spans="1:7" x14ac:dyDescent="0.25">
      <c r="A14" s="1"/>
      <c r="B14" s="8">
        <v>43556</v>
      </c>
      <c r="C14" s="9">
        <f t="shared" si="0"/>
        <v>730.95587646676199</v>
      </c>
      <c r="D14" s="9">
        <f t="shared" si="1"/>
        <v>634.21297166489308</v>
      </c>
      <c r="E14" s="9">
        <f t="shared" si="2"/>
        <v>96.74290480186886</v>
      </c>
      <c r="F14" s="9">
        <f t="shared" si="3"/>
        <v>3735.1589980823774</v>
      </c>
      <c r="G14" s="9">
        <f t="shared" si="4"/>
        <v>12264.841001917623</v>
      </c>
    </row>
    <row r="15" spans="1:7" x14ac:dyDescent="0.25">
      <c r="A15" s="1"/>
      <c r="B15" s="8">
        <v>43586</v>
      </c>
      <c r="C15" s="9">
        <f t="shared" si="0"/>
        <v>730.95587646676199</v>
      </c>
      <c r="D15" s="9">
        <f t="shared" si="1"/>
        <v>638.96956895237986</v>
      </c>
      <c r="E15" s="9">
        <f t="shared" si="2"/>
        <v>91.986307514382162</v>
      </c>
      <c r="F15" s="9">
        <f t="shared" si="3"/>
        <v>4374.128567034757</v>
      </c>
      <c r="G15" s="9">
        <f t="shared" si="4"/>
        <v>11625.871432965243</v>
      </c>
    </row>
    <row r="16" spans="1:7" x14ac:dyDescent="0.25">
      <c r="A16" s="1"/>
      <c r="B16" s="8">
        <v>43617</v>
      </c>
      <c r="C16" s="9">
        <f t="shared" si="0"/>
        <v>730.95587646676199</v>
      </c>
      <c r="D16" s="9">
        <f t="shared" si="1"/>
        <v>643.76184071952264</v>
      </c>
      <c r="E16" s="9">
        <f t="shared" si="2"/>
        <v>87.194035747239326</v>
      </c>
      <c r="F16" s="9">
        <f t="shared" si="3"/>
        <v>5017.8904077542793</v>
      </c>
      <c r="G16" s="9">
        <f t="shared" si="4"/>
        <v>10982.109592245721</v>
      </c>
    </row>
    <row r="17" spans="1:7" x14ac:dyDescent="0.25">
      <c r="A17" s="1"/>
      <c r="B17" s="8">
        <v>43647</v>
      </c>
      <c r="C17" s="9">
        <f t="shared" si="0"/>
        <v>730.95587646676199</v>
      </c>
      <c r="D17" s="9">
        <f t="shared" si="1"/>
        <v>648.59005452491908</v>
      </c>
      <c r="E17" s="9">
        <f t="shared" si="2"/>
        <v>82.365821941842896</v>
      </c>
      <c r="F17" s="9">
        <f t="shared" si="3"/>
        <v>5666.480462279198</v>
      </c>
      <c r="G17" s="9">
        <f t="shared" si="4"/>
        <v>10333.519537720802</v>
      </c>
    </row>
    <row r="18" spans="1:7" x14ac:dyDescent="0.25">
      <c r="A18" s="1"/>
      <c r="B18" s="8">
        <v>43678</v>
      </c>
      <c r="C18" s="9">
        <f t="shared" si="0"/>
        <v>730.95587646676199</v>
      </c>
      <c r="D18" s="9">
        <f t="shared" si="1"/>
        <v>653.45447993385596</v>
      </c>
      <c r="E18" s="9">
        <f t="shared" si="2"/>
        <v>77.501396532906014</v>
      </c>
      <c r="F18" s="9">
        <f t="shared" si="3"/>
        <v>6319.9349422130545</v>
      </c>
      <c r="G18" s="9">
        <f t="shared" si="4"/>
        <v>9680.0650577869455</v>
      </c>
    </row>
    <row r="19" spans="1:7" x14ac:dyDescent="0.25">
      <c r="A19" s="1"/>
      <c r="B19" s="8">
        <v>43709</v>
      </c>
      <c r="C19" s="9">
        <f t="shared" si="0"/>
        <v>730.95587646676199</v>
      </c>
      <c r="D19" s="9">
        <f t="shared" si="1"/>
        <v>658.35538853335993</v>
      </c>
      <c r="E19" s="9">
        <f t="shared" si="2"/>
        <v>72.600487933402093</v>
      </c>
      <c r="F19" s="9">
        <f t="shared" si="3"/>
        <v>6978.2903307464148</v>
      </c>
      <c r="G19" s="9">
        <f t="shared" si="4"/>
        <v>9021.7096692535852</v>
      </c>
    </row>
    <row r="20" spans="1:7" x14ac:dyDescent="0.25">
      <c r="A20" s="1"/>
      <c r="B20" s="8">
        <v>43739</v>
      </c>
      <c r="C20" s="9">
        <f t="shared" si="0"/>
        <v>730.95587646676199</v>
      </c>
      <c r="D20" s="9">
        <f t="shared" si="1"/>
        <v>663.29305394736014</v>
      </c>
      <c r="E20" s="9">
        <f t="shared" si="2"/>
        <v>67.662822519401885</v>
      </c>
      <c r="F20" s="9">
        <f t="shared" si="3"/>
        <v>7641.5833846937749</v>
      </c>
      <c r="G20" s="9">
        <f t="shared" si="4"/>
        <v>8358.4166153062251</v>
      </c>
    </row>
    <row r="21" spans="1:7" x14ac:dyDescent="0.25">
      <c r="A21" s="1"/>
      <c r="B21" s="8">
        <v>43770</v>
      </c>
      <c r="C21" s="9">
        <f t="shared" si="0"/>
        <v>730.95587646676199</v>
      </c>
      <c r="D21" s="9">
        <f t="shared" si="1"/>
        <v>668.26775185196527</v>
      </c>
      <c r="E21" s="9">
        <f t="shared" si="2"/>
        <v>62.688124614796685</v>
      </c>
      <c r="F21" s="9">
        <f t="shared" si="3"/>
        <v>8309.8511365457398</v>
      </c>
      <c r="G21" s="9">
        <f t="shared" si="4"/>
        <v>7690.1488634542602</v>
      </c>
    </row>
    <row r="22" spans="1:7" x14ac:dyDescent="0.25">
      <c r="A22" s="1"/>
      <c r="B22" s="8">
        <v>43800</v>
      </c>
      <c r="C22" s="9">
        <f t="shared" si="0"/>
        <v>730.95587646676199</v>
      </c>
      <c r="D22" s="9">
        <f t="shared" si="1"/>
        <v>673.27975999085504</v>
      </c>
      <c r="E22" s="9">
        <f t="shared" si="2"/>
        <v>57.676116475906952</v>
      </c>
      <c r="F22" s="9">
        <f t="shared" si="3"/>
        <v>8983.1308965365952</v>
      </c>
      <c r="G22" s="9">
        <f t="shared" si="4"/>
        <v>7016.8691034634048</v>
      </c>
    </row>
    <row r="23" spans="1:7" x14ac:dyDescent="0.25">
      <c r="A23" s="1"/>
      <c r="B23" s="8">
        <v>43831</v>
      </c>
      <c r="C23" s="9">
        <f t="shared" si="0"/>
        <v>730.95587646676199</v>
      </c>
      <c r="D23" s="9">
        <f t="shared" si="1"/>
        <v>678.32935819078648</v>
      </c>
      <c r="E23" s="9">
        <f t="shared" si="2"/>
        <v>52.626518275975535</v>
      </c>
      <c r="F23" s="9">
        <f t="shared" si="3"/>
        <v>9661.4602547273826</v>
      </c>
      <c r="G23" s="9">
        <f t="shared" si="4"/>
        <v>6338.5397452726174</v>
      </c>
    </row>
    <row r="24" spans="1:7" x14ac:dyDescent="0.25">
      <c r="A24" s="1"/>
      <c r="B24" s="8">
        <v>43862</v>
      </c>
      <c r="C24" s="9">
        <f t="shared" si="0"/>
        <v>730.95587646676199</v>
      </c>
      <c r="D24" s="9">
        <f t="shared" si="1"/>
        <v>683.41682837721737</v>
      </c>
      <c r="E24" s="9">
        <f t="shared" si="2"/>
        <v>47.539048089544629</v>
      </c>
      <c r="F24" s="9">
        <f t="shared" si="3"/>
        <v>10344.8770831046</v>
      </c>
      <c r="G24" s="9">
        <f t="shared" si="4"/>
        <v>5655.1229168953996</v>
      </c>
    </row>
    <row r="25" spans="1:7" x14ac:dyDescent="0.25">
      <c r="A25" s="1"/>
      <c r="B25" s="8">
        <v>43891</v>
      </c>
      <c r="C25" s="9">
        <f t="shared" si="0"/>
        <v>730.95587646676199</v>
      </c>
      <c r="D25" s="9">
        <f t="shared" si="1"/>
        <v>688.54245459004653</v>
      </c>
      <c r="E25" s="9">
        <f t="shared" si="2"/>
        <v>42.413421876715496</v>
      </c>
      <c r="F25" s="9">
        <f t="shared" si="3"/>
        <v>11033.419537694646</v>
      </c>
      <c r="G25" s="9">
        <f t="shared" si="4"/>
        <v>4966.5804623053536</v>
      </c>
    </row>
    <row r="26" spans="1:7" x14ac:dyDescent="0.25">
      <c r="A26" s="1"/>
      <c r="B26" s="8">
        <v>43922</v>
      </c>
      <c r="C26" s="9">
        <f t="shared" si="0"/>
        <v>730.95587646676199</v>
      </c>
      <c r="D26" s="9">
        <f t="shared" si="1"/>
        <v>693.70652299947187</v>
      </c>
      <c r="E26" s="9">
        <f t="shared" si="2"/>
        <v>37.249353467290149</v>
      </c>
      <c r="F26" s="9">
        <f t="shared" si="3"/>
        <v>11727.126060694118</v>
      </c>
      <c r="G26" s="9">
        <f t="shared" si="4"/>
        <v>4272.8739393058822</v>
      </c>
    </row>
    <row r="27" spans="1:7" x14ac:dyDescent="0.25">
      <c r="A27" s="1"/>
      <c r="B27" s="8">
        <v>43952</v>
      </c>
      <c r="C27" s="9">
        <f t="shared" si="0"/>
        <v>730.95587646676199</v>
      </c>
      <c r="D27" s="9">
        <f t="shared" si="1"/>
        <v>698.90932192196783</v>
      </c>
      <c r="E27" s="9">
        <f t="shared" si="2"/>
        <v>32.046554544794112</v>
      </c>
      <c r="F27" s="9">
        <f t="shared" si="3"/>
        <v>12426.035382616086</v>
      </c>
      <c r="G27" s="9">
        <f t="shared" si="4"/>
        <v>3573.9646173839137</v>
      </c>
    </row>
    <row r="28" spans="1:7" x14ac:dyDescent="0.25">
      <c r="A28" s="1"/>
      <c r="B28" s="8">
        <v>43983</v>
      </c>
      <c r="C28" s="9">
        <f t="shared" si="0"/>
        <v>730.95587646676199</v>
      </c>
      <c r="D28" s="9">
        <f t="shared" si="1"/>
        <v>704.15114183638264</v>
      </c>
      <c r="E28" s="9">
        <f t="shared" si="2"/>
        <v>26.80473463037935</v>
      </c>
      <c r="F28" s="9">
        <f t="shared" si="3"/>
        <v>13130.186524452469</v>
      </c>
      <c r="G28" s="9">
        <f t="shared" si="4"/>
        <v>2869.8134755475312</v>
      </c>
    </row>
    <row r="29" spans="1:7" x14ac:dyDescent="0.25">
      <c r="A29" s="1"/>
      <c r="B29" s="8">
        <v>44013</v>
      </c>
      <c r="C29" s="9">
        <f t="shared" si="0"/>
        <v>730.95587646676199</v>
      </c>
      <c r="D29" s="9">
        <f t="shared" si="1"/>
        <v>709.4322754001555</v>
      </c>
      <c r="E29" s="9">
        <f t="shared" si="2"/>
        <v>21.523601066606481</v>
      </c>
      <c r="F29" s="9">
        <f t="shared" si="3"/>
        <v>13839.618799852624</v>
      </c>
      <c r="G29" s="9">
        <f t="shared" si="4"/>
        <v>2160.3812001473761</v>
      </c>
    </row>
    <row r="30" spans="1:7" x14ac:dyDescent="0.25">
      <c r="A30" s="1"/>
      <c r="B30" s="8">
        <v>44044</v>
      </c>
      <c r="C30" s="9">
        <f t="shared" si="0"/>
        <v>730.95587646676199</v>
      </c>
      <c r="D30" s="9">
        <f t="shared" si="1"/>
        <v>714.75301746565663</v>
      </c>
      <c r="E30" s="9">
        <f t="shared" si="2"/>
        <v>16.20285900110532</v>
      </c>
      <c r="F30" s="9">
        <f t="shared" si="3"/>
        <v>14554.371817318281</v>
      </c>
      <c r="G30" s="9">
        <f t="shared" si="4"/>
        <v>1445.6281826817194</v>
      </c>
    </row>
    <row r="31" spans="1:7" x14ac:dyDescent="0.25">
      <c r="A31" s="1"/>
      <c r="B31" s="8">
        <v>44075</v>
      </c>
      <c r="C31" s="9">
        <f t="shared" si="0"/>
        <v>730.95587646676199</v>
      </c>
      <c r="D31" s="9">
        <f t="shared" si="1"/>
        <v>720.11366509664913</v>
      </c>
      <c r="E31" s="9">
        <f t="shared" si="2"/>
        <v>10.842211370112896</v>
      </c>
      <c r="F31" s="9">
        <f t="shared" si="3"/>
        <v>15274.48548241493</v>
      </c>
      <c r="G31" s="9">
        <f t="shared" si="4"/>
        <v>725.51451758507028</v>
      </c>
    </row>
    <row r="32" spans="1:7" x14ac:dyDescent="0.25">
      <c r="A32" s="1"/>
      <c r="B32" s="8">
        <v>44105</v>
      </c>
      <c r="C32" s="9">
        <f t="shared" si="0"/>
        <v>730.95587646676199</v>
      </c>
      <c r="D32" s="9">
        <f t="shared" si="1"/>
        <v>725.51451758487394</v>
      </c>
      <c r="E32" s="9">
        <f t="shared" si="2"/>
        <v>5.4413588818880267</v>
      </c>
      <c r="F32" s="9">
        <f t="shared" si="3"/>
        <v>15999.999999999804</v>
      </c>
      <c r="G32" s="9">
        <f t="shared" si="4"/>
        <v>1.964508555829525E-10</v>
      </c>
    </row>
    <row r="33" spans="1:7" x14ac:dyDescent="0.25">
      <c r="A33" s="1"/>
      <c r="B33" s="10" t="s">
        <v>25</v>
      </c>
      <c r="C33" s="9">
        <f>SUM(C8:C32)</f>
        <v>17542.941035202286</v>
      </c>
      <c r="D33" s="9">
        <f>SUM(D8:D32)</f>
        <v>15999.999999999804</v>
      </c>
      <c r="E33" s="9">
        <f>SUM(E8:E32)</f>
        <v>1542.9410352024845</v>
      </c>
      <c r="F33" s="9"/>
      <c r="G3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6"/>
  <sheetViews>
    <sheetView workbookViewId="0">
      <selection activeCell="C31" sqref="C31"/>
    </sheetView>
  </sheetViews>
  <sheetFormatPr baseColWidth="10" defaultRowHeight="15" x14ac:dyDescent="0.25"/>
  <cols>
    <col min="3" max="4" width="23.5703125" customWidth="1"/>
    <col min="5" max="5" width="17.140625" customWidth="1"/>
    <col min="6" max="6" width="13.140625" customWidth="1"/>
  </cols>
  <sheetData>
    <row r="2" spans="3:7" x14ac:dyDescent="0.25">
      <c r="C2" s="201" t="s">
        <v>105</v>
      </c>
      <c r="D2" s="201"/>
      <c r="E2" s="121" t="s">
        <v>103</v>
      </c>
      <c r="F2" s="121" t="s">
        <v>104</v>
      </c>
      <c r="G2" s="121" t="s">
        <v>106</v>
      </c>
    </row>
    <row r="3" spans="3:7" ht="30.75" customHeight="1" x14ac:dyDescent="0.25">
      <c r="C3" s="200" t="s">
        <v>107</v>
      </c>
      <c r="D3" s="200"/>
      <c r="E3" s="122">
        <v>4</v>
      </c>
      <c r="F3" s="123">
        <v>600</v>
      </c>
      <c r="G3" s="123">
        <f>+E3*F3</f>
        <v>2400</v>
      </c>
    </row>
    <row r="4" spans="3:7" x14ac:dyDescent="0.25">
      <c r="C4" s="113" t="s">
        <v>145</v>
      </c>
      <c r="D4" s="117">
        <v>43374</v>
      </c>
      <c r="E4" s="125" t="s">
        <v>28</v>
      </c>
      <c r="F4" s="124">
        <v>0.21</v>
      </c>
      <c r="G4" s="114">
        <f>+F4*G3</f>
        <v>504</v>
      </c>
    </row>
    <row r="5" spans="3:7" x14ac:dyDescent="0.25">
      <c r="C5" s="113" t="s">
        <v>137</v>
      </c>
      <c r="D5" s="113" t="s">
        <v>144</v>
      </c>
      <c r="E5" s="125" t="s">
        <v>29</v>
      </c>
      <c r="F5" s="124">
        <v>0.19</v>
      </c>
      <c r="G5" s="114">
        <f>+F5*G3</f>
        <v>456</v>
      </c>
    </row>
    <row r="6" spans="3:7" x14ac:dyDescent="0.25">
      <c r="F6" s="119" t="s">
        <v>30</v>
      </c>
      <c r="G6" s="118">
        <f>+G3+G4-G5</f>
        <v>2448</v>
      </c>
    </row>
  </sheetData>
  <mergeCells count="2">
    <mergeCell ref="C3:D3"/>
    <mergeCell ref="C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6"/>
  <sheetViews>
    <sheetView topLeftCell="A13" workbookViewId="0">
      <selection activeCell="I21" sqref="I21"/>
    </sheetView>
  </sheetViews>
  <sheetFormatPr baseColWidth="10" defaultRowHeight="15" x14ac:dyDescent="0.25"/>
  <cols>
    <col min="2" max="2" width="11.42578125" customWidth="1"/>
    <col min="3" max="3" width="19.140625" customWidth="1"/>
    <col min="4" max="4" width="13.5703125" bestFit="1" customWidth="1"/>
    <col min="6" max="6" width="12" bestFit="1" customWidth="1"/>
  </cols>
  <sheetData>
    <row r="3" spans="2:6" x14ac:dyDescent="0.25">
      <c r="B3" s="203" t="s">
        <v>98</v>
      </c>
      <c r="C3" s="203"/>
      <c r="D3" s="203"/>
      <c r="E3" s="203"/>
      <c r="F3" s="203"/>
    </row>
    <row r="4" spans="2:6" x14ac:dyDescent="0.25">
      <c r="B4" s="203"/>
      <c r="C4" s="203"/>
      <c r="D4" s="203"/>
      <c r="E4" s="203"/>
      <c r="F4" s="203"/>
    </row>
    <row r="6" spans="2:6" x14ac:dyDescent="0.25">
      <c r="B6" s="167" t="s">
        <v>19</v>
      </c>
      <c r="C6" s="168">
        <v>43378</v>
      </c>
      <c r="E6" s="164" t="s">
        <v>147</v>
      </c>
      <c r="F6" s="116" t="s">
        <v>148</v>
      </c>
    </row>
    <row r="7" spans="2:6" x14ac:dyDescent="0.25">
      <c r="B7" s="205" t="s">
        <v>88</v>
      </c>
      <c r="C7" s="206"/>
      <c r="D7" s="204" t="s">
        <v>97</v>
      </c>
      <c r="E7" s="204"/>
      <c r="F7" s="204"/>
    </row>
    <row r="8" spans="2:6" x14ac:dyDescent="0.25">
      <c r="B8" s="115" t="s">
        <v>90</v>
      </c>
      <c r="C8" s="115" t="s">
        <v>1</v>
      </c>
      <c r="D8" s="115" t="s">
        <v>91</v>
      </c>
      <c r="E8" s="115" t="s">
        <v>92</v>
      </c>
      <c r="F8" s="115" t="s">
        <v>25</v>
      </c>
    </row>
    <row r="9" spans="2:6" x14ac:dyDescent="0.25">
      <c r="B9" s="112">
        <v>1</v>
      </c>
      <c r="C9" s="113" t="str">
        <f>+IFERROR(VLOOKUP(B9,productos!$B$3:$C$13,2),"")</f>
        <v>producto 1</v>
      </c>
      <c r="D9" s="113">
        <v>120</v>
      </c>
      <c r="E9" s="114">
        <f>+IFERROR(VLOOKUP(B9,productos!$B$3:$D$13,3),0)</f>
        <v>85</v>
      </c>
      <c r="F9" s="114">
        <f>+D9*E9</f>
        <v>10200</v>
      </c>
    </row>
    <row r="10" spans="2:6" x14ac:dyDescent="0.25">
      <c r="B10" s="112">
        <v>3</v>
      </c>
      <c r="C10" s="113" t="str">
        <f>+IFERROR(VLOOKUP(B10,productos!$B$3:$C$13,2),"")</f>
        <v>producto 3</v>
      </c>
      <c r="D10" s="113">
        <v>100</v>
      </c>
      <c r="E10" s="114">
        <f>+IFERROR(VLOOKUP(B10,productos!$B$3:$D$13,3),0)</f>
        <v>120</v>
      </c>
      <c r="F10" s="114">
        <f t="shared" ref="F10:F11" si="0">+D10*E10</f>
        <v>12000</v>
      </c>
    </row>
    <row r="11" spans="2:6" x14ac:dyDescent="0.25">
      <c r="B11" s="112">
        <v>5</v>
      </c>
      <c r="C11" s="113" t="str">
        <f>+IFERROR(VLOOKUP(B11,productos!$B$3:$C$13,2),"")</f>
        <v>producto 5</v>
      </c>
      <c r="D11" s="113">
        <v>50</v>
      </c>
      <c r="E11" s="114">
        <f>+IFERROR(VLOOKUP(B11,productos!$B$3:$D$13,3),0)</f>
        <v>75</v>
      </c>
      <c r="F11" s="114">
        <f t="shared" si="0"/>
        <v>3750</v>
      </c>
    </row>
    <row r="12" spans="2:6" x14ac:dyDescent="0.25">
      <c r="D12" s="125" t="s">
        <v>93</v>
      </c>
      <c r="E12" s="169">
        <v>0.05</v>
      </c>
      <c r="F12" s="170">
        <f>-E12*SUM(F9:F11)</f>
        <v>-1297.5</v>
      </c>
    </row>
    <row r="13" spans="2:6" x14ac:dyDescent="0.25">
      <c r="D13" s="202" t="s">
        <v>94</v>
      </c>
      <c r="E13" s="202"/>
      <c r="F13" s="170">
        <v>250</v>
      </c>
    </row>
    <row r="14" spans="2:6" x14ac:dyDescent="0.25">
      <c r="D14" s="202" t="s">
        <v>95</v>
      </c>
      <c r="E14" s="202"/>
      <c r="F14" s="170">
        <f>+F9+F10+F11+F12+F13</f>
        <v>24902.5</v>
      </c>
    </row>
    <row r="15" spans="2:6" x14ac:dyDescent="0.25">
      <c r="D15" s="113" t="s">
        <v>96</v>
      </c>
      <c r="E15" s="169">
        <v>0.21</v>
      </c>
      <c r="F15" s="170">
        <f>+F14*E15</f>
        <v>5229.5249999999996</v>
      </c>
    </row>
    <row r="16" spans="2:6" x14ac:dyDescent="0.25">
      <c r="E16" s="171" t="s">
        <v>30</v>
      </c>
      <c r="F16" s="172">
        <f>+F14+F15</f>
        <v>30132.025000000001</v>
      </c>
    </row>
    <row r="18" spans="2:6" x14ac:dyDescent="0.25">
      <c r="B18" s="203" t="s">
        <v>98</v>
      </c>
      <c r="C18" s="203"/>
      <c r="D18" s="203"/>
      <c r="E18" s="203"/>
      <c r="F18" s="203"/>
    </row>
    <row r="19" spans="2:6" x14ac:dyDescent="0.25">
      <c r="B19" s="203"/>
      <c r="C19" s="203"/>
      <c r="D19" s="203"/>
      <c r="E19" s="203"/>
      <c r="F19" s="203"/>
    </row>
    <row r="21" spans="2:6" x14ac:dyDescent="0.25">
      <c r="B21" s="167" t="s">
        <v>19</v>
      </c>
      <c r="C21" s="168">
        <v>43416</v>
      </c>
      <c r="E21" s="164" t="s">
        <v>147</v>
      </c>
      <c r="F21" s="116" t="s">
        <v>149</v>
      </c>
    </row>
    <row r="22" spans="2:6" x14ac:dyDescent="0.25">
      <c r="B22" s="205" t="s">
        <v>88</v>
      </c>
      <c r="C22" s="206"/>
      <c r="D22" s="204" t="s">
        <v>89</v>
      </c>
      <c r="E22" s="204"/>
      <c r="F22" s="204"/>
    </row>
    <row r="23" spans="2:6" x14ac:dyDescent="0.25">
      <c r="B23" s="115" t="s">
        <v>90</v>
      </c>
      <c r="C23" s="115" t="s">
        <v>1</v>
      </c>
      <c r="D23" s="115" t="s">
        <v>91</v>
      </c>
      <c r="E23" s="115" t="s">
        <v>92</v>
      </c>
      <c r="F23" s="115" t="s">
        <v>25</v>
      </c>
    </row>
    <row r="24" spans="2:6" x14ac:dyDescent="0.25">
      <c r="B24" s="112">
        <v>2</v>
      </c>
      <c r="C24" s="113" t="str">
        <f>+IFERROR(VLOOKUP(B24,productos!$B$3:$C$13,2),"")</f>
        <v>producto 2</v>
      </c>
      <c r="D24" s="113">
        <v>60</v>
      </c>
      <c r="E24" s="114">
        <f>+IFERROR(VLOOKUP(B24,productos!$B$3:$D$13,3),0)</f>
        <v>60</v>
      </c>
      <c r="F24" s="114">
        <f>+D24*E24</f>
        <v>3600</v>
      </c>
    </row>
    <row r="25" spans="2:6" x14ac:dyDescent="0.25">
      <c r="B25" s="112">
        <v>4</v>
      </c>
      <c r="C25" s="113" t="str">
        <f>+IFERROR(VLOOKUP(B25,productos!$B$3:$C$13,2),"")</f>
        <v>producto 4</v>
      </c>
      <c r="D25" s="113">
        <v>40</v>
      </c>
      <c r="E25" s="114">
        <f>+IFERROR(VLOOKUP(B25,productos!$B$3:$D$13,3),0)</f>
        <v>45</v>
      </c>
      <c r="F25" s="114">
        <f t="shared" ref="F25:F26" si="1">+D25*E25</f>
        <v>1800</v>
      </c>
    </row>
    <row r="26" spans="2:6" x14ac:dyDescent="0.25">
      <c r="B26" s="112">
        <v>6</v>
      </c>
      <c r="C26" s="113" t="str">
        <f>+IFERROR(VLOOKUP(B26,productos!$B$3:$C$13,2),"")</f>
        <v>producto 6</v>
      </c>
      <c r="D26" s="113">
        <v>65</v>
      </c>
      <c r="E26" s="114">
        <f>+IFERROR(VLOOKUP(B26,productos!$B$3:$D$13,3),0)</f>
        <v>100</v>
      </c>
      <c r="F26" s="114">
        <f t="shared" si="1"/>
        <v>6500</v>
      </c>
    </row>
    <row r="27" spans="2:6" x14ac:dyDescent="0.25">
      <c r="D27" s="125" t="s">
        <v>93</v>
      </c>
      <c r="E27" s="169">
        <v>0.04</v>
      </c>
      <c r="F27" s="170">
        <f>-E27*SUM(F24:F26)</f>
        <v>-476</v>
      </c>
    </row>
    <row r="28" spans="2:6" x14ac:dyDescent="0.25">
      <c r="D28" s="202" t="s">
        <v>94</v>
      </c>
      <c r="E28" s="202"/>
      <c r="F28" s="170">
        <v>200</v>
      </c>
    </row>
    <row r="29" spans="2:6" x14ac:dyDescent="0.25">
      <c r="D29" s="202" t="s">
        <v>95</v>
      </c>
      <c r="E29" s="202"/>
      <c r="F29" s="170">
        <f>+F24+F25+F26+F27+F28</f>
        <v>11624</v>
      </c>
    </row>
    <row r="30" spans="2:6" x14ac:dyDescent="0.25">
      <c r="D30" s="113" t="s">
        <v>96</v>
      </c>
      <c r="E30" s="169">
        <v>0.21</v>
      </c>
      <c r="F30" s="170">
        <f>+F29*E30</f>
        <v>2441.04</v>
      </c>
    </row>
    <row r="31" spans="2:6" x14ac:dyDescent="0.25">
      <c r="E31" s="171" t="s">
        <v>30</v>
      </c>
      <c r="F31" s="172">
        <f>+F29+F30</f>
        <v>14065.04</v>
      </c>
    </row>
    <row r="33" spans="2:6" x14ac:dyDescent="0.25">
      <c r="B33" s="203" t="s">
        <v>98</v>
      </c>
      <c r="C33" s="203"/>
      <c r="D33" s="203"/>
      <c r="E33" s="203"/>
      <c r="F33" s="203"/>
    </row>
    <row r="34" spans="2:6" x14ac:dyDescent="0.25">
      <c r="B34" s="203"/>
      <c r="C34" s="203"/>
      <c r="D34" s="203"/>
      <c r="E34" s="203"/>
      <c r="F34" s="203"/>
    </row>
    <row r="36" spans="2:6" x14ac:dyDescent="0.25">
      <c r="B36" s="167" t="s">
        <v>19</v>
      </c>
      <c r="C36" s="168">
        <v>43439</v>
      </c>
      <c r="E36" s="164" t="s">
        <v>147</v>
      </c>
      <c r="F36" s="116" t="s">
        <v>150</v>
      </c>
    </row>
    <row r="37" spans="2:6" x14ac:dyDescent="0.25">
      <c r="B37" s="205" t="s">
        <v>88</v>
      </c>
      <c r="C37" s="206"/>
      <c r="D37" s="204" t="s">
        <v>99</v>
      </c>
      <c r="E37" s="204"/>
      <c r="F37" s="204"/>
    </row>
    <row r="38" spans="2:6" x14ac:dyDescent="0.25">
      <c r="B38" s="115" t="s">
        <v>90</v>
      </c>
      <c r="C38" s="115" t="s">
        <v>1</v>
      </c>
      <c r="D38" s="115" t="s">
        <v>91</v>
      </c>
      <c r="E38" s="115" t="s">
        <v>92</v>
      </c>
      <c r="F38" s="115" t="s">
        <v>25</v>
      </c>
    </row>
    <row r="39" spans="2:6" x14ac:dyDescent="0.25">
      <c r="B39" s="112">
        <v>7</v>
      </c>
      <c r="C39" s="113" t="str">
        <f>+IFERROR(VLOOKUP(B39,productos!$B$3:$C$13,2),"")</f>
        <v>producto 7</v>
      </c>
      <c r="D39" s="113">
        <v>80</v>
      </c>
      <c r="E39" s="114">
        <f>+IFERROR(VLOOKUP(B39,productos!$B$3:$D$13,3),0)</f>
        <v>25</v>
      </c>
      <c r="F39" s="114">
        <f>+D39*E39</f>
        <v>2000</v>
      </c>
    </row>
    <row r="40" spans="2:6" x14ac:dyDescent="0.25">
      <c r="B40" s="112">
        <v>8</v>
      </c>
      <c r="C40" s="113" t="str">
        <f>+IFERROR(VLOOKUP(B40,productos!$B$3:$C$13,2),"")</f>
        <v>producto 8</v>
      </c>
      <c r="D40" s="113">
        <v>90</v>
      </c>
      <c r="E40" s="114">
        <f>+IFERROR(VLOOKUP(B40,productos!$B$3:$D$13,3),0)</f>
        <v>105</v>
      </c>
      <c r="F40" s="114">
        <f t="shared" ref="F40:F41" si="2">+D40*E40</f>
        <v>9450</v>
      </c>
    </row>
    <row r="41" spans="2:6" x14ac:dyDescent="0.25">
      <c r="B41" s="112">
        <v>10</v>
      </c>
      <c r="C41" s="113" t="str">
        <f>+IFERROR(VLOOKUP(B41,productos!$B$3:$C$13,2),"")</f>
        <v>producto 10</v>
      </c>
      <c r="D41" s="113">
        <v>40</v>
      </c>
      <c r="E41" s="114">
        <f>+IFERROR(VLOOKUP(B41,productos!$B$3:$D$13,3),0)</f>
        <v>110</v>
      </c>
      <c r="F41" s="114">
        <f t="shared" si="2"/>
        <v>4400</v>
      </c>
    </row>
    <row r="42" spans="2:6" x14ac:dyDescent="0.25">
      <c r="D42" s="125" t="s">
        <v>93</v>
      </c>
      <c r="E42" s="169">
        <v>0.06</v>
      </c>
      <c r="F42" s="170">
        <f>-E42*SUM(F39:F41)</f>
        <v>-951</v>
      </c>
    </row>
    <row r="43" spans="2:6" x14ac:dyDescent="0.25">
      <c r="D43" s="202" t="s">
        <v>94</v>
      </c>
      <c r="E43" s="202"/>
      <c r="F43" s="170">
        <v>225</v>
      </c>
    </row>
    <row r="44" spans="2:6" x14ac:dyDescent="0.25">
      <c r="D44" s="202" t="s">
        <v>95</v>
      </c>
      <c r="E44" s="202"/>
      <c r="F44" s="170">
        <f>+F39+F40+F41+F42+F43</f>
        <v>15124</v>
      </c>
    </row>
    <row r="45" spans="2:6" x14ac:dyDescent="0.25">
      <c r="D45" s="113" t="s">
        <v>96</v>
      </c>
      <c r="E45" s="169">
        <v>0.21</v>
      </c>
      <c r="F45" s="170">
        <f>+F44*E45</f>
        <v>3176.04</v>
      </c>
    </row>
    <row r="46" spans="2:6" x14ac:dyDescent="0.25">
      <c r="E46" s="171" t="s">
        <v>30</v>
      </c>
      <c r="F46" s="172">
        <f>+F44+F45</f>
        <v>18300.04</v>
      </c>
    </row>
  </sheetData>
  <mergeCells count="15">
    <mergeCell ref="D43:E43"/>
    <mergeCell ref="D44:E44"/>
    <mergeCell ref="B3:F4"/>
    <mergeCell ref="B33:F34"/>
    <mergeCell ref="D7:F7"/>
    <mergeCell ref="D22:F22"/>
    <mergeCell ref="D14:E14"/>
    <mergeCell ref="D13:E13"/>
    <mergeCell ref="D28:E28"/>
    <mergeCell ref="D29:E29"/>
    <mergeCell ref="B22:C22"/>
    <mergeCell ref="B37:C37"/>
    <mergeCell ref="B7:C7"/>
    <mergeCell ref="B18:F19"/>
    <mergeCell ref="D37:F3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0"/>
  <sheetViews>
    <sheetView workbookViewId="0">
      <selection activeCell="I10" sqref="I10"/>
    </sheetView>
  </sheetViews>
  <sheetFormatPr baseColWidth="10" defaultRowHeight="15" x14ac:dyDescent="0.25"/>
  <cols>
    <col min="4" max="4" width="13.5703125" bestFit="1" customWidth="1"/>
    <col min="6" max="6" width="12" bestFit="1" customWidth="1"/>
  </cols>
  <sheetData>
    <row r="2" spans="2:8" ht="20.25" thickBot="1" x14ac:dyDescent="0.35">
      <c r="B2" s="207" t="s">
        <v>155</v>
      </c>
      <c r="C2" s="207"/>
      <c r="D2" s="207"/>
      <c r="E2" s="207"/>
      <c r="F2" s="207"/>
      <c r="G2" s="207"/>
      <c r="H2" s="173">
        <v>0.75</v>
      </c>
    </row>
    <row r="3" spans="2:8" ht="16.5" thickTop="1" thickBot="1" x14ac:dyDescent="0.3"/>
    <row r="4" spans="2:8" ht="15.75" thickBot="1" x14ac:dyDescent="0.3">
      <c r="B4" s="208" t="s">
        <v>160</v>
      </c>
      <c r="C4" s="209"/>
      <c r="D4" s="209"/>
      <c r="E4" s="209"/>
      <c r="F4" s="209"/>
      <c r="G4" s="209"/>
      <c r="H4" s="210"/>
    </row>
    <row r="5" spans="2:8" ht="15.75" thickBot="1" x14ac:dyDescent="0.3">
      <c r="B5" s="208" t="s">
        <v>161</v>
      </c>
      <c r="C5" s="209"/>
      <c r="D5" s="209"/>
      <c r="E5" s="209"/>
      <c r="F5" s="209"/>
      <c r="G5" s="209"/>
      <c r="H5" s="210"/>
    </row>
    <row r="7" spans="2:8" x14ac:dyDescent="0.25">
      <c r="B7" s="203" t="s">
        <v>100</v>
      </c>
      <c r="C7" s="203"/>
      <c r="D7" s="203"/>
      <c r="E7" s="203"/>
      <c r="F7" s="203"/>
    </row>
    <row r="8" spans="2:8" x14ac:dyDescent="0.25">
      <c r="B8" s="203"/>
      <c r="C8" s="203"/>
      <c r="D8" s="203"/>
      <c r="E8" s="203"/>
      <c r="F8" s="203"/>
    </row>
    <row r="10" spans="2:8" x14ac:dyDescent="0.25">
      <c r="B10" s="167" t="s">
        <v>19</v>
      </c>
      <c r="C10" s="168">
        <v>43391</v>
      </c>
      <c r="E10" s="164" t="s">
        <v>147</v>
      </c>
      <c r="F10" s="116" t="s">
        <v>151</v>
      </c>
    </row>
    <row r="11" spans="2:8" x14ac:dyDescent="0.25">
      <c r="B11" s="205" t="s">
        <v>88</v>
      </c>
      <c r="C11" s="206"/>
      <c r="D11" s="204" t="s">
        <v>101</v>
      </c>
      <c r="E11" s="204"/>
      <c r="F11" s="204"/>
    </row>
    <row r="12" spans="2:8" x14ac:dyDescent="0.25">
      <c r="B12" s="115" t="s">
        <v>90</v>
      </c>
      <c r="C12" s="115" t="s">
        <v>1</v>
      </c>
      <c r="D12" s="115" t="s">
        <v>91</v>
      </c>
      <c r="E12" s="115" t="s">
        <v>92</v>
      </c>
      <c r="F12" s="115" t="s">
        <v>25</v>
      </c>
    </row>
    <row r="13" spans="2:8" x14ac:dyDescent="0.25">
      <c r="B13" s="116">
        <v>3</v>
      </c>
      <c r="C13" s="113" t="str">
        <f>+IFERROR(VLOOKUP(B13,productos!$B$3:$C$13,2),"")</f>
        <v>producto 3</v>
      </c>
      <c r="D13" s="113">
        <v>60</v>
      </c>
      <c r="E13" s="114"/>
      <c r="F13" s="114">
        <f>+D13*E13</f>
        <v>0</v>
      </c>
    </row>
    <row r="14" spans="2:8" x14ac:dyDescent="0.25">
      <c r="B14" s="116">
        <v>6</v>
      </c>
      <c r="C14" s="113" t="str">
        <f>+IFERROR(VLOOKUP(B14,productos!$B$3:$C$13,2),"")</f>
        <v>producto 6</v>
      </c>
      <c r="D14" s="113">
        <v>65</v>
      </c>
      <c r="E14" s="114"/>
      <c r="F14" s="114">
        <f t="shared" ref="F14:F15" si="0">+D14*E14</f>
        <v>0</v>
      </c>
    </row>
    <row r="15" spans="2:8" x14ac:dyDescent="0.25">
      <c r="B15" s="116">
        <v>10</v>
      </c>
      <c r="C15" s="113" t="str">
        <f>+IFERROR(VLOOKUP(B15,productos!$B$3:$C$13,2),"")</f>
        <v>producto 10</v>
      </c>
      <c r="D15" s="113">
        <v>20</v>
      </c>
      <c r="E15" s="114"/>
      <c r="F15" s="114">
        <f t="shared" si="0"/>
        <v>0</v>
      </c>
    </row>
    <row r="16" spans="2:8" x14ac:dyDescent="0.25">
      <c r="D16" s="125" t="s">
        <v>93</v>
      </c>
      <c r="E16" s="169">
        <v>0.03</v>
      </c>
      <c r="F16" s="170">
        <f>-E16*SUM(F13:F15)</f>
        <v>0</v>
      </c>
    </row>
    <row r="17" spans="2:6" x14ac:dyDescent="0.25">
      <c r="D17" s="202" t="s">
        <v>94</v>
      </c>
      <c r="E17" s="202"/>
      <c r="F17" s="170">
        <v>350</v>
      </c>
    </row>
    <row r="18" spans="2:6" x14ac:dyDescent="0.25">
      <c r="D18" s="202" t="s">
        <v>95</v>
      </c>
      <c r="E18" s="202"/>
      <c r="F18" s="170">
        <f>+F13+F14+F15+F16+F17</f>
        <v>350</v>
      </c>
    </row>
    <row r="19" spans="2:6" x14ac:dyDescent="0.25">
      <c r="D19" s="113" t="s">
        <v>96</v>
      </c>
      <c r="E19" s="169">
        <v>0.21</v>
      </c>
      <c r="F19" s="170">
        <f>+F18*E19</f>
        <v>73.5</v>
      </c>
    </row>
    <row r="20" spans="2:6" x14ac:dyDescent="0.25">
      <c r="E20" s="171" t="s">
        <v>30</v>
      </c>
      <c r="F20" s="172">
        <f>+F18+F19</f>
        <v>423.5</v>
      </c>
    </row>
    <row r="22" spans="2:6" x14ac:dyDescent="0.25">
      <c r="B22" s="203" t="s">
        <v>100</v>
      </c>
      <c r="C22" s="203"/>
      <c r="D22" s="203"/>
      <c r="E22" s="203"/>
      <c r="F22" s="203"/>
    </row>
    <row r="23" spans="2:6" x14ac:dyDescent="0.25">
      <c r="B23" s="203"/>
      <c r="C23" s="203"/>
      <c r="D23" s="203"/>
      <c r="E23" s="203"/>
      <c r="F23" s="203"/>
    </row>
    <row r="25" spans="2:6" x14ac:dyDescent="0.25">
      <c r="B25" s="167" t="s">
        <v>19</v>
      </c>
      <c r="C25" s="168">
        <v>43424</v>
      </c>
      <c r="E25" s="164" t="s">
        <v>147</v>
      </c>
      <c r="F25" s="116" t="s">
        <v>152</v>
      </c>
    </row>
    <row r="26" spans="2:6" x14ac:dyDescent="0.25">
      <c r="B26" s="205" t="s">
        <v>88</v>
      </c>
      <c r="C26" s="206"/>
      <c r="D26" s="204" t="s">
        <v>154</v>
      </c>
      <c r="E26" s="204"/>
      <c r="F26" s="204"/>
    </row>
    <row r="27" spans="2:6" x14ac:dyDescent="0.25">
      <c r="B27" s="115" t="s">
        <v>90</v>
      </c>
      <c r="C27" s="115" t="s">
        <v>1</v>
      </c>
      <c r="D27" s="115" t="s">
        <v>91</v>
      </c>
      <c r="E27" s="115" t="s">
        <v>92</v>
      </c>
      <c r="F27" s="115" t="s">
        <v>25</v>
      </c>
    </row>
    <row r="28" spans="2:6" x14ac:dyDescent="0.25">
      <c r="B28" s="116">
        <v>1</v>
      </c>
      <c r="C28" s="113" t="str">
        <f>+IFERROR(VLOOKUP(B28,productos!$B$3:$C$13,2),"")</f>
        <v>producto 1</v>
      </c>
      <c r="D28" s="113">
        <v>60</v>
      </c>
      <c r="E28" s="114"/>
      <c r="F28" s="114">
        <f>+D28*E28</f>
        <v>0</v>
      </c>
    </row>
    <row r="29" spans="2:6" x14ac:dyDescent="0.25">
      <c r="B29" s="116">
        <v>4</v>
      </c>
      <c r="C29" s="113" t="str">
        <f>+IFERROR(VLOOKUP(B29,productos!$B$3:$C$13,2),"")</f>
        <v>producto 4</v>
      </c>
      <c r="D29" s="113">
        <v>20</v>
      </c>
      <c r="E29" s="114"/>
      <c r="F29" s="114">
        <f t="shared" ref="F29:F30" si="1">+D29*E29</f>
        <v>0</v>
      </c>
    </row>
    <row r="30" spans="2:6" x14ac:dyDescent="0.25">
      <c r="B30" s="116">
        <v>7</v>
      </c>
      <c r="C30" s="113" t="str">
        <f>+IFERROR(VLOOKUP(B30,productos!$B$3:$C$13,2),"")</f>
        <v>producto 7</v>
      </c>
      <c r="D30" s="113">
        <v>70</v>
      </c>
      <c r="E30" s="114"/>
      <c r="F30" s="114">
        <f t="shared" si="1"/>
        <v>0</v>
      </c>
    </row>
    <row r="31" spans="2:6" x14ac:dyDescent="0.25">
      <c r="D31" s="125" t="s">
        <v>93</v>
      </c>
      <c r="E31" s="169">
        <v>0.05</v>
      </c>
      <c r="F31" s="170">
        <f>-E31*SUM(F28:F30)</f>
        <v>0</v>
      </c>
    </row>
    <row r="32" spans="2:6" x14ac:dyDescent="0.25">
      <c r="D32" s="202" t="s">
        <v>94</v>
      </c>
      <c r="E32" s="202"/>
      <c r="F32" s="170">
        <v>300</v>
      </c>
    </row>
    <row r="33" spans="2:6" x14ac:dyDescent="0.25">
      <c r="D33" s="202" t="s">
        <v>95</v>
      </c>
      <c r="E33" s="202"/>
      <c r="F33" s="170">
        <f>+F28+F29+F30+F31+F32</f>
        <v>300</v>
      </c>
    </row>
    <row r="34" spans="2:6" x14ac:dyDescent="0.25">
      <c r="D34" s="113" t="s">
        <v>96</v>
      </c>
      <c r="E34" s="169">
        <v>0.21</v>
      </c>
      <c r="F34" s="170">
        <f>+F33*E34</f>
        <v>63</v>
      </c>
    </row>
    <row r="35" spans="2:6" x14ac:dyDescent="0.25">
      <c r="E35" s="171" t="s">
        <v>30</v>
      </c>
      <c r="F35" s="172">
        <f>+F33+F34</f>
        <v>363</v>
      </c>
    </row>
    <row r="37" spans="2:6" x14ac:dyDescent="0.25">
      <c r="B37" s="203" t="s">
        <v>100</v>
      </c>
      <c r="C37" s="203"/>
      <c r="D37" s="203"/>
      <c r="E37" s="203"/>
      <c r="F37" s="203"/>
    </row>
    <row r="38" spans="2:6" x14ac:dyDescent="0.25">
      <c r="B38" s="203"/>
      <c r="C38" s="203"/>
      <c r="D38" s="203"/>
      <c r="E38" s="203"/>
      <c r="F38" s="203"/>
    </row>
    <row r="40" spans="2:6" x14ac:dyDescent="0.25">
      <c r="B40" s="167" t="s">
        <v>19</v>
      </c>
      <c r="C40" s="168">
        <v>43444</v>
      </c>
      <c r="E40" s="164" t="s">
        <v>147</v>
      </c>
      <c r="F40" s="116" t="s">
        <v>153</v>
      </c>
    </row>
    <row r="41" spans="2:6" x14ac:dyDescent="0.25">
      <c r="B41" s="205" t="s">
        <v>88</v>
      </c>
      <c r="C41" s="206"/>
      <c r="D41" s="204" t="s">
        <v>99</v>
      </c>
      <c r="E41" s="204"/>
      <c r="F41" s="204"/>
    </row>
    <row r="42" spans="2:6" x14ac:dyDescent="0.25">
      <c r="B42" s="115" t="s">
        <v>90</v>
      </c>
      <c r="C42" s="115" t="s">
        <v>1</v>
      </c>
      <c r="D42" s="115" t="s">
        <v>91</v>
      </c>
      <c r="E42" s="115" t="s">
        <v>92</v>
      </c>
      <c r="F42" s="115" t="s">
        <v>25</v>
      </c>
    </row>
    <row r="43" spans="2:6" x14ac:dyDescent="0.25">
      <c r="B43" s="116">
        <v>2</v>
      </c>
      <c r="C43" s="113" t="str">
        <f>+IFERROR(VLOOKUP(B43,productos!$B$3:$C$13,2),"")</f>
        <v>producto 2</v>
      </c>
      <c r="D43" s="113">
        <v>40</v>
      </c>
      <c r="E43" s="114"/>
      <c r="F43" s="114">
        <f>+D43*E43</f>
        <v>0</v>
      </c>
    </row>
    <row r="44" spans="2:6" x14ac:dyDescent="0.25">
      <c r="B44" s="116">
        <v>5</v>
      </c>
      <c r="C44" s="113" t="str">
        <f>+IFERROR(VLOOKUP(B44,productos!$B$3:$C$13,2),"")</f>
        <v>producto 5</v>
      </c>
      <c r="D44" s="113">
        <v>30</v>
      </c>
      <c r="E44" s="114"/>
      <c r="F44" s="114">
        <f t="shared" ref="F44:F45" si="2">+D44*E44</f>
        <v>0</v>
      </c>
    </row>
    <row r="45" spans="2:6" x14ac:dyDescent="0.25">
      <c r="B45" s="116">
        <v>8</v>
      </c>
      <c r="C45" s="113" t="str">
        <f>+IFERROR(VLOOKUP(B45,productos!$B$3:$C$13,2),"")</f>
        <v>producto 8</v>
      </c>
      <c r="D45" s="113">
        <v>40</v>
      </c>
      <c r="E45" s="114"/>
      <c r="F45" s="114">
        <f t="shared" si="2"/>
        <v>0</v>
      </c>
    </row>
    <row r="46" spans="2:6" x14ac:dyDescent="0.25">
      <c r="D46" s="125" t="s">
        <v>93</v>
      </c>
      <c r="E46" s="169">
        <v>0.02</v>
      </c>
      <c r="F46" s="170">
        <f>-E46*SUM(F43:F45)</f>
        <v>0</v>
      </c>
    </row>
    <row r="47" spans="2:6" x14ac:dyDescent="0.25">
      <c r="D47" s="202" t="s">
        <v>94</v>
      </c>
      <c r="E47" s="202"/>
      <c r="F47" s="170">
        <v>320</v>
      </c>
    </row>
    <row r="48" spans="2:6" x14ac:dyDescent="0.25">
      <c r="D48" s="202" t="s">
        <v>95</v>
      </c>
      <c r="E48" s="202"/>
      <c r="F48" s="170">
        <f>+F43+F44+F45+F46+F47</f>
        <v>320</v>
      </c>
    </row>
    <row r="49" spans="4:6" x14ac:dyDescent="0.25">
      <c r="D49" s="113" t="s">
        <v>96</v>
      </c>
      <c r="E49" s="169">
        <v>0.21</v>
      </c>
      <c r="F49" s="170">
        <f>+F48*E49</f>
        <v>67.2</v>
      </c>
    </row>
    <row r="50" spans="4:6" x14ac:dyDescent="0.25">
      <c r="E50" s="171" t="s">
        <v>30</v>
      </c>
      <c r="F50" s="172">
        <f>+F48+F49</f>
        <v>387.2</v>
      </c>
    </row>
  </sheetData>
  <mergeCells count="18">
    <mergeCell ref="D32:E32"/>
    <mergeCell ref="D17:E17"/>
    <mergeCell ref="D18:E18"/>
    <mergeCell ref="B22:F23"/>
    <mergeCell ref="B11:C11"/>
    <mergeCell ref="B26:C26"/>
    <mergeCell ref="D26:F26"/>
    <mergeCell ref="B2:G2"/>
    <mergeCell ref="B4:H4"/>
    <mergeCell ref="B5:H5"/>
    <mergeCell ref="B7:F8"/>
    <mergeCell ref="D11:F11"/>
    <mergeCell ref="D33:E33"/>
    <mergeCell ref="B37:F38"/>
    <mergeCell ref="D41:F41"/>
    <mergeCell ref="D47:E47"/>
    <mergeCell ref="D48:E48"/>
    <mergeCell ref="B41:C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workbookViewId="0">
      <selection activeCell="M22" sqref="M22"/>
    </sheetView>
  </sheetViews>
  <sheetFormatPr baseColWidth="10" defaultRowHeight="15" x14ac:dyDescent="0.25"/>
  <cols>
    <col min="2" max="2" width="20" bestFit="1" customWidth="1"/>
  </cols>
  <sheetData>
    <row r="2" spans="2:8" ht="15.75" thickBot="1" x14ac:dyDescent="0.3"/>
    <row r="3" spans="2:8" ht="19.5" thickTop="1" x14ac:dyDescent="0.3">
      <c r="B3" s="211" t="s">
        <v>111</v>
      </c>
      <c r="C3" s="212"/>
      <c r="D3" s="212"/>
      <c r="E3" s="212"/>
      <c r="F3" s="213"/>
      <c r="G3" s="127"/>
      <c r="H3" s="127"/>
    </row>
    <row r="4" spans="2:8" x14ac:dyDescent="0.25">
      <c r="B4" s="128" t="s">
        <v>112</v>
      </c>
      <c r="C4" s="129" t="s">
        <v>113</v>
      </c>
      <c r="D4" s="129" t="s">
        <v>114</v>
      </c>
      <c r="E4" s="129" t="s">
        <v>115</v>
      </c>
      <c r="F4" s="130" t="s">
        <v>116</v>
      </c>
      <c r="G4" s="127"/>
      <c r="H4" s="127"/>
    </row>
    <row r="5" spans="2:8" x14ac:dyDescent="0.25">
      <c r="B5" s="154" t="s">
        <v>126</v>
      </c>
      <c r="C5" s="132">
        <f>+Ventas!F20</f>
        <v>423.5</v>
      </c>
      <c r="D5" s="132">
        <f>C5*C14*C15/360</f>
        <v>0.70583333333333331</v>
      </c>
      <c r="E5" s="132">
        <f>C5*C$16</f>
        <v>8.4700000000000006</v>
      </c>
      <c r="F5" s="133">
        <f t="shared" ref="F5:F10" si="0">C5-D5-E5</f>
        <v>414.32416666666666</v>
      </c>
      <c r="G5" s="127"/>
      <c r="H5" s="127"/>
    </row>
    <row r="6" spans="2:8" x14ac:dyDescent="0.25">
      <c r="B6" s="131"/>
      <c r="C6" s="132">
        <v>0</v>
      </c>
      <c r="D6" s="132">
        <f>C6*D14*D15/360</f>
        <v>0</v>
      </c>
      <c r="E6" s="132">
        <f>C6*D$15</f>
        <v>0</v>
      </c>
      <c r="F6" s="133">
        <f t="shared" si="0"/>
        <v>0</v>
      </c>
      <c r="G6" s="127"/>
      <c r="H6" s="127"/>
    </row>
    <row r="7" spans="2:8" x14ac:dyDescent="0.25">
      <c r="B7" s="131"/>
      <c r="C7" s="132"/>
      <c r="D7" s="132">
        <f>C7*E14*E15/360</f>
        <v>0</v>
      </c>
      <c r="E7" s="132">
        <f>C7*E$15</f>
        <v>0</v>
      </c>
      <c r="F7" s="133">
        <f t="shared" si="0"/>
        <v>0</v>
      </c>
      <c r="G7" s="127"/>
      <c r="H7" s="127"/>
    </row>
    <row r="8" spans="2:8" x14ac:dyDescent="0.25">
      <c r="B8" s="131"/>
      <c r="C8" s="132"/>
      <c r="D8" s="132">
        <f>C8*F14*F15/360</f>
        <v>0</v>
      </c>
      <c r="E8" s="132">
        <f>C8*F$15</f>
        <v>0</v>
      </c>
      <c r="F8" s="133">
        <f t="shared" si="0"/>
        <v>0</v>
      </c>
      <c r="G8" s="127"/>
      <c r="H8" s="127"/>
    </row>
    <row r="9" spans="2:8" x14ac:dyDescent="0.25">
      <c r="B9" s="131"/>
      <c r="C9" s="132"/>
      <c r="D9" s="132">
        <f>C9*G14*G15/360</f>
        <v>0</v>
      </c>
      <c r="E9" s="132">
        <f>C9*G$15</f>
        <v>0</v>
      </c>
      <c r="F9" s="133">
        <f t="shared" si="0"/>
        <v>0</v>
      </c>
      <c r="G9" s="127"/>
      <c r="H9" s="127"/>
    </row>
    <row r="10" spans="2:8" ht="15.75" thickBot="1" x14ac:dyDescent="0.3">
      <c r="B10" s="134"/>
      <c r="C10" s="135"/>
      <c r="D10" s="135">
        <f>C10*H14*H15/360</f>
        <v>0</v>
      </c>
      <c r="E10" s="135">
        <f>C10*CH$15</f>
        <v>0</v>
      </c>
      <c r="F10" s="136">
        <f t="shared" si="0"/>
        <v>0</v>
      </c>
      <c r="G10" s="127"/>
      <c r="H10" s="127"/>
    </row>
    <row r="11" spans="2:8" ht="16.5" thickTop="1" thickBot="1" x14ac:dyDescent="0.3">
      <c r="B11" s="137" t="s">
        <v>30</v>
      </c>
      <c r="C11" s="138">
        <f>SUM(C5:C10)</f>
        <v>423.5</v>
      </c>
      <c r="D11" s="138">
        <f>SUM(D5:D10)</f>
        <v>0.70583333333333331</v>
      </c>
      <c r="E11" s="138">
        <f>SUM(E5:E10)</f>
        <v>8.4700000000000006</v>
      </c>
      <c r="F11" s="139">
        <f>SUM(F5:F10)</f>
        <v>414.32416666666666</v>
      </c>
      <c r="G11" s="127"/>
      <c r="H11" s="127"/>
    </row>
    <row r="12" spans="2:8" ht="16.5" thickTop="1" thickBot="1" x14ac:dyDescent="0.3">
      <c r="B12" s="127"/>
      <c r="C12" s="127"/>
      <c r="D12" s="127"/>
      <c r="E12" s="127"/>
      <c r="F12" s="127"/>
      <c r="G12" s="127"/>
      <c r="H12" s="127"/>
    </row>
    <row r="13" spans="2:8" x14ac:dyDescent="0.25">
      <c r="B13" s="140"/>
      <c r="C13" s="141" t="s">
        <v>117</v>
      </c>
      <c r="D13" s="141" t="s">
        <v>118</v>
      </c>
      <c r="E13" s="141" t="s">
        <v>119</v>
      </c>
      <c r="F13" s="141" t="s">
        <v>120</v>
      </c>
      <c r="G13" s="141" t="s">
        <v>121</v>
      </c>
      <c r="H13" s="142" t="s">
        <v>122</v>
      </c>
    </row>
    <row r="14" spans="2:8" x14ac:dyDescent="0.25">
      <c r="B14" s="143" t="s">
        <v>123</v>
      </c>
      <c r="C14" s="144">
        <v>0.03</v>
      </c>
      <c r="D14" s="144"/>
      <c r="E14" s="145"/>
      <c r="F14" s="146"/>
      <c r="G14" s="146"/>
      <c r="H14" s="147"/>
    </row>
    <row r="15" spans="2:8" x14ac:dyDescent="0.25">
      <c r="B15" s="143" t="s">
        <v>124</v>
      </c>
      <c r="C15" s="148">
        <v>20</v>
      </c>
      <c r="D15" s="148"/>
      <c r="E15" s="146"/>
      <c r="F15" s="146"/>
      <c r="G15" s="146"/>
      <c r="H15" s="147"/>
    </row>
    <row r="16" spans="2:8" ht="15.75" thickBot="1" x14ac:dyDescent="0.3">
      <c r="B16" s="149" t="s">
        <v>125</v>
      </c>
      <c r="C16" s="150">
        <v>0.02</v>
      </c>
      <c r="D16" s="150"/>
      <c r="E16" s="151"/>
      <c r="F16" s="152"/>
      <c r="G16" s="152"/>
      <c r="H16" s="153"/>
    </row>
    <row r="19" spans="2:8" ht="15.75" thickBot="1" x14ac:dyDescent="0.3"/>
    <row r="20" spans="2:8" ht="16.5" thickBot="1" x14ac:dyDescent="0.3">
      <c r="B20" s="214" t="s">
        <v>167</v>
      </c>
      <c r="C20" s="215"/>
      <c r="D20" s="215"/>
      <c r="E20" s="215"/>
      <c r="F20" s="215"/>
      <c r="G20" s="215"/>
      <c r="H20" s="216"/>
    </row>
  </sheetData>
  <mergeCells count="2">
    <mergeCell ref="B3:F3"/>
    <mergeCell ref="B20:H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8"/>
  <sheetViews>
    <sheetView workbookViewId="0">
      <selection activeCell="D14" sqref="D14"/>
    </sheetView>
  </sheetViews>
  <sheetFormatPr baseColWidth="10" defaultRowHeight="15" x14ac:dyDescent="0.25"/>
  <cols>
    <col min="5" max="5" width="14" customWidth="1"/>
  </cols>
  <sheetData>
    <row r="4" spans="2:6" x14ac:dyDescent="0.25">
      <c r="C4" s="155" t="s">
        <v>134</v>
      </c>
      <c r="D4" s="156"/>
      <c r="E4" s="157"/>
      <c r="F4" s="217">
        <v>400</v>
      </c>
    </row>
    <row r="5" spans="2:6" x14ac:dyDescent="0.25">
      <c r="C5" s="158" t="s">
        <v>135</v>
      </c>
      <c r="D5" s="159"/>
      <c r="E5" s="160"/>
      <c r="F5" s="218"/>
    </row>
    <row r="7" spans="2:6" x14ac:dyDescent="0.25">
      <c r="C7" s="164" t="s">
        <v>136</v>
      </c>
      <c r="D7" s="162">
        <v>43401</v>
      </c>
    </row>
    <row r="8" spans="2:6" x14ac:dyDescent="0.25">
      <c r="B8" s="161"/>
      <c r="C8" s="165" t="s">
        <v>137</v>
      </c>
      <c r="D8" s="161" t="s">
        <v>138</v>
      </c>
      <c r="E8" s="163"/>
    </row>
  </sheetData>
  <mergeCells count="1">
    <mergeCell ref="F4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8"/>
  <sheetViews>
    <sheetView showGridLines="0" topLeftCell="A10" workbookViewId="0">
      <selection activeCell="U19" sqref="U19"/>
    </sheetView>
  </sheetViews>
  <sheetFormatPr baseColWidth="10" defaultRowHeight="12.75" x14ac:dyDescent="0.25"/>
  <cols>
    <col min="1" max="1" width="2.5703125" style="46" customWidth="1"/>
    <col min="2" max="2" width="11.42578125" style="111" customWidth="1"/>
    <col min="3" max="3" width="11.42578125" style="110" customWidth="1"/>
    <col min="4" max="4" width="11.42578125" style="111" customWidth="1"/>
    <col min="5" max="5" width="11.42578125" style="110" customWidth="1"/>
    <col min="6" max="6" width="13.7109375" style="111" customWidth="1"/>
    <col min="7" max="7" width="11.42578125" style="110" customWidth="1"/>
    <col min="8" max="8" width="12" style="111" bestFit="1" customWidth="1"/>
    <col min="9" max="9" width="12.85546875" style="110" customWidth="1"/>
    <col min="10" max="10" width="3.85546875" style="110" customWidth="1"/>
    <col min="11" max="239" width="11.42578125" style="46"/>
    <col min="240" max="240" width="6.7109375" style="46" customWidth="1"/>
    <col min="241" max="244" width="11.42578125" style="46" customWidth="1"/>
    <col min="245" max="245" width="13.7109375" style="46" customWidth="1"/>
    <col min="246" max="246" width="11.42578125" style="46" customWidth="1"/>
    <col min="247" max="247" width="12" style="46" bestFit="1" customWidth="1"/>
    <col min="248" max="248" width="12.85546875" style="46" customWidth="1"/>
    <col min="249" max="249" width="11.42578125" style="46" customWidth="1"/>
    <col min="250" max="495" width="11.42578125" style="46"/>
    <col min="496" max="496" width="6.7109375" style="46" customWidth="1"/>
    <col min="497" max="500" width="11.42578125" style="46" customWidth="1"/>
    <col min="501" max="501" width="13.7109375" style="46" customWidth="1"/>
    <col min="502" max="502" width="11.42578125" style="46" customWidth="1"/>
    <col min="503" max="503" width="12" style="46" bestFit="1" customWidth="1"/>
    <col min="504" max="504" width="12.85546875" style="46" customWidth="1"/>
    <col min="505" max="505" width="11.42578125" style="46" customWidth="1"/>
    <col min="506" max="751" width="11.42578125" style="46"/>
    <col min="752" max="752" width="6.7109375" style="46" customWidth="1"/>
    <col min="753" max="756" width="11.42578125" style="46" customWidth="1"/>
    <col min="757" max="757" width="13.7109375" style="46" customWidth="1"/>
    <col min="758" max="758" width="11.42578125" style="46" customWidth="1"/>
    <col min="759" max="759" width="12" style="46" bestFit="1" customWidth="1"/>
    <col min="760" max="760" width="12.85546875" style="46" customWidth="1"/>
    <col min="761" max="761" width="11.42578125" style="46" customWidth="1"/>
    <col min="762" max="1007" width="11.42578125" style="46"/>
    <col min="1008" max="1008" width="6.7109375" style="46" customWidth="1"/>
    <col min="1009" max="1012" width="11.42578125" style="46" customWidth="1"/>
    <col min="1013" max="1013" width="13.7109375" style="46" customWidth="1"/>
    <col min="1014" max="1014" width="11.42578125" style="46" customWidth="1"/>
    <col min="1015" max="1015" width="12" style="46" bestFit="1" customWidth="1"/>
    <col min="1016" max="1016" width="12.85546875" style="46" customWidth="1"/>
    <col min="1017" max="1017" width="11.42578125" style="46" customWidth="1"/>
    <col min="1018" max="1263" width="11.42578125" style="46"/>
    <col min="1264" max="1264" width="6.7109375" style="46" customWidth="1"/>
    <col min="1265" max="1268" width="11.42578125" style="46" customWidth="1"/>
    <col min="1269" max="1269" width="13.7109375" style="46" customWidth="1"/>
    <col min="1270" max="1270" width="11.42578125" style="46" customWidth="1"/>
    <col min="1271" max="1271" width="12" style="46" bestFit="1" customWidth="1"/>
    <col min="1272" max="1272" width="12.85546875" style="46" customWidth="1"/>
    <col min="1273" max="1273" width="11.42578125" style="46" customWidth="1"/>
    <col min="1274" max="1519" width="11.42578125" style="46"/>
    <col min="1520" max="1520" width="6.7109375" style="46" customWidth="1"/>
    <col min="1521" max="1524" width="11.42578125" style="46" customWidth="1"/>
    <col min="1525" max="1525" width="13.7109375" style="46" customWidth="1"/>
    <col min="1526" max="1526" width="11.42578125" style="46" customWidth="1"/>
    <col min="1527" max="1527" width="12" style="46" bestFit="1" customWidth="1"/>
    <col min="1528" max="1528" width="12.85546875" style="46" customWidth="1"/>
    <col min="1529" max="1529" width="11.42578125" style="46" customWidth="1"/>
    <col min="1530" max="1775" width="11.42578125" style="46"/>
    <col min="1776" max="1776" width="6.7109375" style="46" customWidth="1"/>
    <col min="1777" max="1780" width="11.42578125" style="46" customWidth="1"/>
    <col min="1781" max="1781" width="13.7109375" style="46" customWidth="1"/>
    <col min="1782" max="1782" width="11.42578125" style="46" customWidth="1"/>
    <col min="1783" max="1783" width="12" style="46" bestFit="1" customWidth="1"/>
    <col min="1784" max="1784" width="12.85546875" style="46" customWidth="1"/>
    <col min="1785" max="1785" width="11.42578125" style="46" customWidth="1"/>
    <col min="1786" max="2031" width="11.42578125" style="46"/>
    <col min="2032" max="2032" width="6.7109375" style="46" customWidth="1"/>
    <col min="2033" max="2036" width="11.42578125" style="46" customWidth="1"/>
    <col min="2037" max="2037" width="13.7109375" style="46" customWidth="1"/>
    <col min="2038" max="2038" width="11.42578125" style="46" customWidth="1"/>
    <col min="2039" max="2039" width="12" style="46" bestFit="1" customWidth="1"/>
    <col min="2040" max="2040" width="12.85546875" style="46" customWidth="1"/>
    <col min="2041" max="2041" width="11.42578125" style="46" customWidth="1"/>
    <col min="2042" max="2287" width="11.42578125" style="46"/>
    <col min="2288" max="2288" width="6.7109375" style="46" customWidth="1"/>
    <col min="2289" max="2292" width="11.42578125" style="46" customWidth="1"/>
    <col min="2293" max="2293" width="13.7109375" style="46" customWidth="1"/>
    <col min="2294" max="2294" width="11.42578125" style="46" customWidth="1"/>
    <col min="2295" max="2295" width="12" style="46" bestFit="1" customWidth="1"/>
    <col min="2296" max="2296" width="12.85546875" style="46" customWidth="1"/>
    <col min="2297" max="2297" width="11.42578125" style="46" customWidth="1"/>
    <col min="2298" max="2543" width="11.42578125" style="46"/>
    <col min="2544" max="2544" width="6.7109375" style="46" customWidth="1"/>
    <col min="2545" max="2548" width="11.42578125" style="46" customWidth="1"/>
    <col min="2549" max="2549" width="13.7109375" style="46" customWidth="1"/>
    <col min="2550" max="2550" width="11.42578125" style="46" customWidth="1"/>
    <col min="2551" max="2551" width="12" style="46" bestFit="1" customWidth="1"/>
    <col min="2552" max="2552" width="12.85546875" style="46" customWidth="1"/>
    <col min="2553" max="2553" width="11.42578125" style="46" customWidth="1"/>
    <col min="2554" max="2799" width="11.42578125" style="46"/>
    <col min="2800" max="2800" width="6.7109375" style="46" customWidth="1"/>
    <col min="2801" max="2804" width="11.42578125" style="46" customWidth="1"/>
    <col min="2805" max="2805" width="13.7109375" style="46" customWidth="1"/>
    <col min="2806" max="2806" width="11.42578125" style="46" customWidth="1"/>
    <col min="2807" max="2807" width="12" style="46" bestFit="1" customWidth="1"/>
    <col min="2808" max="2808" width="12.85546875" style="46" customWidth="1"/>
    <col min="2809" max="2809" width="11.42578125" style="46" customWidth="1"/>
    <col min="2810" max="3055" width="11.42578125" style="46"/>
    <col min="3056" max="3056" width="6.7109375" style="46" customWidth="1"/>
    <col min="3057" max="3060" width="11.42578125" style="46" customWidth="1"/>
    <col min="3061" max="3061" width="13.7109375" style="46" customWidth="1"/>
    <col min="3062" max="3062" width="11.42578125" style="46" customWidth="1"/>
    <col min="3063" max="3063" width="12" style="46" bestFit="1" customWidth="1"/>
    <col min="3064" max="3064" width="12.85546875" style="46" customWidth="1"/>
    <col min="3065" max="3065" width="11.42578125" style="46" customWidth="1"/>
    <col min="3066" max="3311" width="11.42578125" style="46"/>
    <col min="3312" max="3312" width="6.7109375" style="46" customWidth="1"/>
    <col min="3313" max="3316" width="11.42578125" style="46" customWidth="1"/>
    <col min="3317" max="3317" width="13.7109375" style="46" customWidth="1"/>
    <col min="3318" max="3318" width="11.42578125" style="46" customWidth="1"/>
    <col min="3319" max="3319" width="12" style="46" bestFit="1" customWidth="1"/>
    <col min="3320" max="3320" width="12.85546875" style="46" customWidth="1"/>
    <col min="3321" max="3321" width="11.42578125" style="46" customWidth="1"/>
    <col min="3322" max="3567" width="11.42578125" style="46"/>
    <col min="3568" max="3568" width="6.7109375" style="46" customWidth="1"/>
    <col min="3569" max="3572" width="11.42578125" style="46" customWidth="1"/>
    <col min="3573" max="3573" width="13.7109375" style="46" customWidth="1"/>
    <col min="3574" max="3574" width="11.42578125" style="46" customWidth="1"/>
    <col min="3575" max="3575" width="12" style="46" bestFit="1" customWidth="1"/>
    <col min="3576" max="3576" width="12.85546875" style="46" customWidth="1"/>
    <col min="3577" max="3577" width="11.42578125" style="46" customWidth="1"/>
    <col min="3578" max="3823" width="11.42578125" style="46"/>
    <col min="3824" max="3824" width="6.7109375" style="46" customWidth="1"/>
    <col min="3825" max="3828" width="11.42578125" style="46" customWidth="1"/>
    <col min="3829" max="3829" width="13.7109375" style="46" customWidth="1"/>
    <col min="3830" max="3830" width="11.42578125" style="46" customWidth="1"/>
    <col min="3831" max="3831" width="12" style="46" bestFit="1" customWidth="1"/>
    <col min="3832" max="3832" width="12.85546875" style="46" customWidth="1"/>
    <col min="3833" max="3833" width="11.42578125" style="46" customWidth="1"/>
    <col min="3834" max="4079" width="11.42578125" style="46"/>
    <col min="4080" max="4080" width="6.7109375" style="46" customWidth="1"/>
    <col min="4081" max="4084" width="11.42578125" style="46" customWidth="1"/>
    <col min="4085" max="4085" width="13.7109375" style="46" customWidth="1"/>
    <col min="4086" max="4086" width="11.42578125" style="46" customWidth="1"/>
    <col min="4087" max="4087" width="12" style="46" bestFit="1" customWidth="1"/>
    <col min="4088" max="4088" width="12.85546875" style="46" customWidth="1"/>
    <col min="4089" max="4089" width="11.42578125" style="46" customWidth="1"/>
    <col min="4090" max="4335" width="11.42578125" style="46"/>
    <col min="4336" max="4336" width="6.7109375" style="46" customWidth="1"/>
    <col min="4337" max="4340" width="11.42578125" style="46" customWidth="1"/>
    <col min="4341" max="4341" width="13.7109375" style="46" customWidth="1"/>
    <col min="4342" max="4342" width="11.42578125" style="46" customWidth="1"/>
    <col min="4343" max="4343" width="12" style="46" bestFit="1" customWidth="1"/>
    <col min="4344" max="4344" width="12.85546875" style="46" customWidth="1"/>
    <col min="4345" max="4345" width="11.42578125" style="46" customWidth="1"/>
    <col min="4346" max="4591" width="11.42578125" style="46"/>
    <col min="4592" max="4592" width="6.7109375" style="46" customWidth="1"/>
    <col min="4593" max="4596" width="11.42578125" style="46" customWidth="1"/>
    <col min="4597" max="4597" width="13.7109375" style="46" customWidth="1"/>
    <col min="4598" max="4598" width="11.42578125" style="46" customWidth="1"/>
    <col min="4599" max="4599" width="12" style="46" bestFit="1" customWidth="1"/>
    <col min="4600" max="4600" width="12.85546875" style="46" customWidth="1"/>
    <col min="4601" max="4601" width="11.42578125" style="46" customWidth="1"/>
    <col min="4602" max="4847" width="11.42578125" style="46"/>
    <col min="4848" max="4848" width="6.7109375" style="46" customWidth="1"/>
    <col min="4849" max="4852" width="11.42578125" style="46" customWidth="1"/>
    <col min="4853" max="4853" width="13.7109375" style="46" customWidth="1"/>
    <col min="4854" max="4854" width="11.42578125" style="46" customWidth="1"/>
    <col min="4855" max="4855" width="12" style="46" bestFit="1" customWidth="1"/>
    <col min="4856" max="4856" width="12.85546875" style="46" customWidth="1"/>
    <col min="4857" max="4857" width="11.42578125" style="46" customWidth="1"/>
    <col min="4858" max="5103" width="11.42578125" style="46"/>
    <col min="5104" max="5104" width="6.7109375" style="46" customWidth="1"/>
    <col min="5105" max="5108" width="11.42578125" style="46" customWidth="1"/>
    <col min="5109" max="5109" width="13.7109375" style="46" customWidth="1"/>
    <col min="5110" max="5110" width="11.42578125" style="46" customWidth="1"/>
    <col min="5111" max="5111" width="12" style="46" bestFit="1" customWidth="1"/>
    <col min="5112" max="5112" width="12.85546875" style="46" customWidth="1"/>
    <col min="5113" max="5113" width="11.42578125" style="46" customWidth="1"/>
    <col min="5114" max="5359" width="11.42578125" style="46"/>
    <col min="5360" max="5360" width="6.7109375" style="46" customWidth="1"/>
    <col min="5361" max="5364" width="11.42578125" style="46" customWidth="1"/>
    <col min="5365" max="5365" width="13.7109375" style="46" customWidth="1"/>
    <col min="5366" max="5366" width="11.42578125" style="46" customWidth="1"/>
    <col min="5367" max="5367" width="12" style="46" bestFit="1" customWidth="1"/>
    <col min="5368" max="5368" width="12.85546875" style="46" customWidth="1"/>
    <col min="5369" max="5369" width="11.42578125" style="46" customWidth="1"/>
    <col min="5370" max="5615" width="11.42578125" style="46"/>
    <col min="5616" max="5616" width="6.7109375" style="46" customWidth="1"/>
    <col min="5617" max="5620" width="11.42578125" style="46" customWidth="1"/>
    <col min="5621" max="5621" width="13.7109375" style="46" customWidth="1"/>
    <col min="5622" max="5622" width="11.42578125" style="46" customWidth="1"/>
    <col min="5623" max="5623" width="12" style="46" bestFit="1" customWidth="1"/>
    <col min="5624" max="5624" width="12.85546875" style="46" customWidth="1"/>
    <col min="5625" max="5625" width="11.42578125" style="46" customWidth="1"/>
    <col min="5626" max="5871" width="11.42578125" style="46"/>
    <col min="5872" max="5872" width="6.7109375" style="46" customWidth="1"/>
    <col min="5873" max="5876" width="11.42578125" style="46" customWidth="1"/>
    <col min="5877" max="5877" width="13.7109375" style="46" customWidth="1"/>
    <col min="5878" max="5878" width="11.42578125" style="46" customWidth="1"/>
    <col min="5879" max="5879" width="12" style="46" bestFit="1" customWidth="1"/>
    <col min="5880" max="5880" width="12.85546875" style="46" customWidth="1"/>
    <col min="5881" max="5881" width="11.42578125" style="46" customWidth="1"/>
    <col min="5882" max="6127" width="11.42578125" style="46"/>
    <col min="6128" max="6128" width="6.7109375" style="46" customWidth="1"/>
    <col min="6129" max="6132" width="11.42578125" style="46" customWidth="1"/>
    <col min="6133" max="6133" width="13.7109375" style="46" customWidth="1"/>
    <col min="6134" max="6134" width="11.42578125" style="46" customWidth="1"/>
    <col min="6135" max="6135" width="12" style="46" bestFit="1" customWidth="1"/>
    <col min="6136" max="6136" width="12.85546875" style="46" customWidth="1"/>
    <col min="6137" max="6137" width="11.42578125" style="46" customWidth="1"/>
    <col min="6138" max="6383" width="11.42578125" style="46"/>
    <col min="6384" max="6384" width="6.7109375" style="46" customWidth="1"/>
    <col min="6385" max="6388" width="11.42578125" style="46" customWidth="1"/>
    <col min="6389" max="6389" width="13.7109375" style="46" customWidth="1"/>
    <col min="6390" max="6390" width="11.42578125" style="46" customWidth="1"/>
    <col min="6391" max="6391" width="12" style="46" bestFit="1" customWidth="1"/>
    <col min="6392" max="6392" width="12.85546875" style="46" customWidth="1"/>
    <col min="6393" max="6393" width="11.42578125" style="46" customWidth="1"/>
    <col min="6394" max="6639" width="11.42578125" style="46"/>
    <col min="6640" max="6640" width="6.7109375" style="46" customWidth="1"/>
    <col min="6641" max="6644" width="11.42578125" style="46" customWidth="1"/>
    <col min="6645" max="6645" width="13.7109375" style="46" customWidth="1"/>
    <col min="6646" max="6646" width="11.42578125" style="46" customWidth="1"/>
    <col min="6647" max="6647" width="12" style="46" bestFit="1" customWidth="1"/>
    <col min="6648" max="6648" width="12.85546875" style="46" customWidth="1"/>
    <col min="6649" max="6649" width="11.42578125" style="46" customWidth="1"/>
    <col min="6650" max="6895" width="11.42578125" style="46"/>
    <col min="6896" max="6896" width="6.7109375" style="46" customWidth="1"/>
    <col min="6897" max="6900" width="11.42578125" style="46" customWidth="1"/>
    <col min="6901" max="6901" width="13.7109375" style="46" customWidth="1"/>
    <col min="6902" max="6902" width="11.42578125" style="46" customWidth="1"/>
    <col min="6903" max="6903" width="12" style="46" bestFit="1" customWidth="1"/>
    <col min="6904" max="6904" width="12.85546875" style="46" customWidth="1"/>
    <col min="6905" max="6905" width="11.42578125" style="46" customWidth="1"/>
    <col min="6906" max="7151" width="11.42578125" style="46"/>
    <col min="7152" max="7152" width="6.7109375" style="46" customWidth="1"/>
    <col min="7153" max="7156" width="11.42578125" style="46" customWidth="1"/>
    <col min="7157" max="7157" width="13.7109375" style="46" customWidth="1"/>
    <col min="7158" max="7158" width="11.42578125" style="46" customWidth="1"/>
    <col min="7159" max="7159" width="12" style="46" bestFit="1" customWidth="1"/>
    <col min="7160" max="7160" width="12.85546875" style="46" customWidth="1"/>
    <col min="7161" max="7161" width="11.42578125" style="46" customWidth="1"/>
    <col min="7162" max="7407" width="11.42578125" style="46"/>
    <col min="7408" max="7408" width="6.7109375" style="46" customWidth="1"/>
    <col min="7409" max="7412" width="11.42578125" style="46" customWidth="1"/>
    <col min="7413" max="7413" width="13.7109375" style="46" customWidth="1"/>
    <col min="7414" max="7414" width="11.42578125" style="46" customWidth="1"/>
    <col min="7415" max="7415" width="12" style="46" bestFit="1" customWidth="1"/>
    <col min="7416" max="7416" width="12.85546875" style="46" customWidth="1"/>
    <col min="7417" max="7417" width="11.42578125" style="46" customWidth="1"/>
    <col min="7418" max="7663" width="11.42578125" style="46"/>
    <col min="7664" max="7664" width="6.7109375" style="46" customWidth="1"/>
    <col min="7665" max="7668" width="11.42578125" style="46" customWidth="1"/>
    <col min="7669" max="7669" width="13.7109375" style="46" customWidth="1"/>
    <col min="7670" max="7670" width="11.42578125" style="46" customWidth="1"/>
    <col min="7671" max="7671" width="12" style="46" bestFit="1" customWidth="1"/>
    <col min="7672" max="7672" width="12.85546875" style="46" customWidth="1"/>
    <col min="7673" max="7673" width="11.42578125" style="46" customWidth="1"/>
    <col min="7674" max="7919" width="11.42578125" style="46"/>
    <col min="7920" max="7920" width="6.7109375" style="46" customWidth="1"/>
    <col min="7921" max="7924" width="11.42578125" style="46" customWidth="1"/>
    <col min="7925" max="7925" width="13.7109375" style="46" customWidth="1"/>
    <col min="7926" max="7926" width="11.42578125" style="46" customWidth="1"/>
    <col min="7927" max="7927" width="12" style="46" bestFit="1" customWidth="1"/>
    <col min="7928" max="7928" width="12.85546875" style="46" customWidth="1"/>
    <col min="7929" max="7929" width="11.42578125" style="46" customWidth="1"/>
    <col min="7930" max="8175" width="11.42578125" style="46"/>
    <col min="8176" max="8176" width="6.7109375" style="46" customWidth="1"/>
    <col min="8177" max="8180" width="11.42578125" style="46" customWidth="1"/>
    <col min="8181" max="8181" width="13.7109375" style="46" customWidth="1"/>
    <col min="8182" max="8182" width="11.42578125" style="46" customWidth="1"/>
    <col min="8183" max="8183" width="12" style="46" bestFit="1" customWidth="1"/>
    <col min="8184" max="8184" width="12.85546875" style="46" customWidth="1"/>
    <col min="8185" max="8185" width="11.42578125" style="46" customWidth="1"/>
    <col min="8186" max="8431" width="11.42578125" style="46"/>
    <col min="8432" max="8432" width="6.7109375" style="46" customWidth="1"/>
    <col min="8433" max="8436" width="11.42578125" style="46" customWidth="1"/>
    <col min="8437" max="8437" width="13.7109375" style="46" customWidth="1"/>
    <col min="8438" max="8438" width="11.42578125" style="46" customWidth="1"/>
    <col min="8439" max="8439" width="12" style="46" bestFit="1" customWidth="1"/>
    <col min="8440" max="8440" width="12.85546875" style="46" customWidth="1"/>
    <col min="8441" max="8441" width="11.42578125" style="46" customWidth="1"/>
    <col min="8442" max="8687" width="11.42578125" style="46"/>
    <col min="8688" max="8688" width="6.7109375" style="46" customWidth="1"/>
    <col min="8689" max="8692" width="11.42578125" style="46" customWidth="1"/>
    <col min="8693" max="8693" width="13.7109375" style="46" customWidth="1"/>
    <col min="8694" max="8694" width="11.42578125" style="46" customWidth="1"/>
    <col min="8695" max="8695" width="12" style="46" bestFit="1" customWidth="1"/>
    <col min="8696" max="8696" width="12.85546875" style="46" customWidth="1"/>
    <col min="8697" max="8697" width="11.42578125" style="46" customWidth="1"/>
    <col min="8698" max="8943" width="11.42578125" style="46"/>
    <col min="8944" max="8944" width="6.7109375" style="46" customWidth="1"/>
    <col min="8945" max="8948" width="11.42578125" style="46" customWidth="1"/>
    <col min="8949" max="8949" width="13.7109375" style="46" customWidth="1"/>
    <col min="8950" max="8950" width="11.42578125" style="46" customWidth="1"/>
    <col min="8951" max="8951" width="12" style="46" bestFit="1" customWidth="1"/>
    <col min="8952" max="8952" width="12.85546875" style="46" customWidth="1"/>
    <col min="8953" max="8953" width="11.42578125" style="46" customWidth="1"/>
    <col min="8954" max="9199" width="11.42578125" style="46"/>
    <col min="9200" max="9200" width="6.7109375" style="46" customWidth="1"/>
    <col min="9201" max="9204" width="11.42578125" style="46" customWidth="1"/>
    <col min="9205" max="9205" width="13.7109375" style="46" customWidth="1"/>
    <col min="9206" max="9206" width="11.42578125" style="46" customWidth="1"/>
    <col min="9207" max="9207" width="12" style="46" bestFit="1" customWidth="1"/>
    <col min="9208" max="9208" width="12.85546875" style="46" customWidth="1"/>
    <col min="9209" max="9209" width="11.42578125" style="46" customWidth="1"/>
    <col min="9210" max="9455" width="11.42578125" style="46"/>
    <col min="9456" max="9456" width="6.7109375" style="46" customWidth="1"/>
    <col min="9457" max="9460" width="11.42578125" style="46" customWidth="1"/>
    <col min="9461" max="9461" width="13.7109375" style="46" customWidth="1"/>
    <col min="9462" max="9462" width="11.42578125" style="46" customWidth="1"/>
    <col min="9463" max="9463" width="12" style="46" bestFit="1" customWidth="1"/>
    <col min="9464" max="9464" width="12.85546875" style="46" customWidth="1"/>
    <col min="9465" max="9465" width="11.42578125" style="46" customWidth="1"/>
    <col min="9466" max="9711" width="11.42578125" style="46"/>
    <col min="9712" max="9712" width="6.7109375" style="46" customWidth="1"/>
    <col min="9713" max="9716" width="11.42578125" style="46" customWidth="1"/>
    <col min="9717" max="9717" width="13.7109375" style="46" customWidth="1"/>
    <col min="9718" max="9718" width="11.42578125" style="46" customWidth="1"/>
    <col min="9719" max="9719" width="12" style="46" bestFit="1" customWidth="1"/>
    <col min="9720" max="9720" width="12.85546875" style="46" customWidth="1"/>
    <col min="9721" max="9721" width="11.42578125" style="46" customWidth="1"/>
    <col min="9722" max="9967" width="11.42578125" style="46"/>
    <col min="9968" max="9968" width="6.7109375" style="46" customWidth="1"/>
    <col min="9969" max="9972" width="11.42578125" style="46" customWidth="1"/>
    <col min="9973" max="9973" width="13.7109375" style="46" customWidth="1"/>
    <col min="9974" max="9974" width="11.42578125" style="46" customWidth="1"/>
    <col min="9975" max="9975" width="12" style="46" bestFit="1" customWidth="1"/>
    <col min="9976" max="9976" width="12.85546875" style="46" customWidth="1"/>
    <col min="9977" max="9977" width="11.42578125" style="46" customWidth="1"/>
    <col min="9978" max="10223" width="11.42578125" style="46"/>
    <col min="10224" max="10224" width="6.7109375" style="46" customWidth="1"/>
    <col min="10225" max="10228" width="11.42578125" style="46" customWidth="1"/>
    <col min="10229" max="10229" width="13.7109375" style="46" customWidth="1"/>
    <col min="10230" max="10230" width="11.42578125" style="46" customWidth="1"/>
    <col min="10231" max="10231" width="12" style="46" bestFit="1" customWidth="1"/>
    <col min="10232" max="10232" width="12.85546875" style="46" customWidth="1"/>
    <col min="10233" max="10233" width="11.42578125" style="46" customWidth="1"/>
    <col min="10234" max="10479" width="11.42578125" style="46"/>
    <col min="10480" max="10480" width="6.7109375" style="46" customWidth="1"/>
    <col min="10481" max="10484" width="11.42578125" style="46" customWidth="1"/>
    <col min="10485" max="10485" width="13.7109375" style="46" customWidth="1"/>
    <col min="10486" max="10486" width="11.42578125" style="46" customWidth="1"/>
    <col min="10487" max="10487" width="12" style="46" bestFit="1" customWidth="1"/>
    <col min="10488" max="10488" width="12.85546875" style="46" customWidth="1"/>
    <col min="10489" max="10489" width="11.42578125" style="46" customWidth="1"/>
    <col min="10490" max="10735" width="11.42578125" style="46"/>
    <col min="10736" max="10736" width="6.7109375" style="46" customWidth="1"/>
    <col min="10737" max="10740" width="11.42578125" style="46" customWidth="1"/>
    <col min="10741" max="10741" width="13.7109375" style="46" customWidth="1"/>
    <col min="10742" max="10742" width="11.42578125" style="46" customWidth="1"/>
    <col min="10743" max="10743" width="12" style="46" bestFit="1" customWidth="1"/>
    <col min="10744" max="10744" width="12.85546875" style="46" customWidth="1"/>
    <col min="10745" max="10745" width="11.42578125" style="46" customWidth="1"/>
    <col min="10746" max="10991" width="11.42578125" style="46"/>
    <col min="10992" max="10992" width="6.7109375" style="46" customWidth="1"/>
    <col min="10993" max="10996" width="11.42578125" style="46" customWidth="1"/>
    <col min="10997" max="10997" width="13.7109375" style="46" customWidth="1"/>
    <col min="10998" max="10998" width="11.42578125" style="46" customWidth="1"/>
    <col min="10999" max="10999" width="12" style="46" bestFit="1" customWidth="1"/>
    <col min="11000" max="11000" width="12.85546875" style="46" customWidth="1"/>
    <col min="11001" max="11001" width="11.42578125" style="46" customWidth="1"/>
    <col min="11002" max="11247" width="11.42578125" style="46"/>
    <col min="11248" max="11248" width="6.7109375" style="46" customWidth="1"/>
    <col min="11249" max="11252" width="11.42578125" style="46" customWidth="1"/>
    <col min="11253" max="11253" width="13.7109375" style="46" customWidth="1"/>
    <col min="11254" max="11254" width="11.42578125" style="46" customWidth="1"/>
    <col min="11255" max="11255" width="12" style="46" bestFit="1" customWidth="1"/>
    <col min="11256" max="11256" width="12.85546875" style="46" customWidth="1"/>
    <col min="11257" max="11257" width="11.42578125" style="46" customWidth="1"/>
    <col min="11258" max="11503" width="11.42578125" style="46"/>
    <col min="11504" max="11504" width="6.7109375" style="46" customWidth="1"/>
    <col min="11505" max="11508" width="11.42578125" style="46" customWidth="1"/>
    <col min="11509" max="11509" width="13.7109375" style="46" customWidth="1"/>
    <col min="11510" max="11510" width="11.42578125" style="46" customWidth="1"/>
    <col min="11511" max="11511" width="12" style="46" bestFit="1" customWidth="1"/>
    <col min="11512" max="11512" width="12.85546875" style="46" customWidth="1"/>
    <col min="11513" max="11513" width="11.42578125" style="46" customWidth="1"/>
    <col min="11514" max="11759" width="11.42578125" style="46"/>
    <col min="11760" max="11760" width="6.7109375" style="46" customWidth="1"/>
    <col min="11761" max="11764" width="11.42578125" style="46" customWidth="1"/>
    <col min="11765" max="11765" width="13.7109375" style="46" customWidth="1"/>
    <col min="11766" max="11766" width="11.42578125" style="46" customWidth="1"/>
    <col min="11767" max="11767" width="12" style="46" bestFit="1" customWidth="1"/>
    <col min="11768" max="11768" width="12.85546875" style="46" customWidth="1"/>
    <col min="11769" max="11769" width="11.42578125" style="46" customWidth="1"/>
    <col min="11770" max="12015" width="11.42578125" style="46"/>
    <col min="12016" max="12016" width="6.7109375" style="46" customWidth="1"/>
    <col min="12017" max="12020" width="11.42578125" style="46" customWidth="1"/>
    <col min="12021" max="12021" width="13.7109375" style="46" customWidth="1"/>
    <col min="12022" max="12022" width="11.42578125" style="46" customWidth="1"/>
    <col min="12023" max="12023" width="12" style="46" bestFit="1" customWidth="1"/>
    <col min="12024" max="12024" width="12.85546875" style="46" customWidth="1"/>
    <col min="12025" max="12025" width="11.42578125" style="46" customWidth="1"/>
    <col min="12026" max="12271" width="11.42578125" style="46"/>
    <col min="12272" max="12272" width="6.7109375" style="46" customWidth="1"/>
    <col min="12273" max="12276" width="11.42578125" style="46" customWidth="1"/>
    <col min="12277" max="12277" width="13.7109375" style="46" customWidth="1"/>
    <col min="12278" max="12278" width="11.42578125" style="46" customWidth="1"/>
    <col min="12279" max="12279" width="12" style="46" bestFit="1" customWidth="1"/>
    <col min="12280" max="12280" width="12.85546875" style="46" customWidth="1"/>
    <col min="12281" max="12281" width="11.42578125" style="46" customWidth="1"/>
    <col min="12282" max="12527" width="11.42578125" style="46"/>
    <col min="12528" max="12528" width="6.7109375" style="46" customWidth="1"/>
    <col min="12529" max="12532" width="11.42578125" style="46" customWidth="1"/>
    <col min="12533" max="12533" width="13.7109375" style="46" customWidth="1"/>
    <col min="12534" max="12534" width="11.42578125" style="46" customWidth="1"/>
    <col min="12535" max="12535" width="12" style="46" bestFit="1" customWidth="1"/>
    <col min="12536" max="12536" width="12.85546875" style="46" customWidth="1"/>
    <col min="12537" max="12537" width="11.42578125" style="46" customWidth="1"/>
    <col min="12538" max="12783" width="11.42578125" style="46"/>
    <col min="12784" max="12784" width="6.7109375" style="46" customWidth="1"/>
    <col min="12785" max="12788" width="11.42578125" style="46" customWidth="1"/>
    <col min="12789" max="12789" width="13.7109375" style="46" customWidth="1"/>
    <col min="12790" max="12790" width="11.42578125" style="46" customWidth="1"/>
    <col min="12791" max="12791" width="12" style="46" bestFit="1" customWidth="1"/>
    <col min="12792" max="12792" width="12.85546875" style="46" customWidth="1"/>
    <col min="12793" max="12793" width="11.42578125" style="46" customWidth="1"/>
    <col min="12794" max="13039" width="11.42578125" style="46"/>
    <col min="13040" max="13040" width="6.7109375" style="46" customWidth="1"/>
    <col min="13041" max="13044" width="11.42578125" style="46" customWidth="1"/>
    <col min="13045" max="13045" width="13.7109375" style="46" customWidth="1"/>
    <col min="13046" max="13046" width="11.42578125" style="46" customWidth="1"/>
    <col min="13047" max="13047" width="12" style="46" bestFit="1" customWidth="1"/>
    <col min="13048" max="13048" width="12.85546875" style="46" customWidth="1"/>
    <col min="13049" max="13049" width="11.42578125" style="46" customWidth="1"/>
    <col min="13050" max="13295" width="11.42578125" style="46"/>
    <col min="13296" max="13296" width="6.7109375" style="46" customWidth="1"/>
    <col min="13297" max="13300" width="11.42578125" style="46" customWidth="1"/>
    <col min="13301" max="13301" width="13.7109375" style="46" customWidth="1"/>
    <col min="13302" max="13302" width="11.42578125" style="46" customWidth="1"/>
    <col min="13303" max="13303" width="12" style="46" bestFit="1" customWidth="1"/>
    <col min="13304" max="13304" width="12.85546875" style="46" customWidth="1"/>
    <col min="13305" max="13305" width="11.42578125" style="46" customWidth="1"/>
    <col min="13306" max="13551" width="11.42578125" style="46"/>
    <col min="13552" max="13552" width="6.7109375" style="46" customWidth="1"/>
    <col min="13553" max="13556" width="11.42578125" style="46" customWidth="1"/>
    <col min="13557" max="13557" width="13.7109375" style="46" customWidth="1"/>
    <col min="13558" max="13558" width="11.42578125" style="46" customWidth="1"/>
    <col min="13559" max="13559" width="12" style="46" bestFit="1" customWidth="1"/>
    <col min="13560" max="13560" width="12.85546875" style="46" customWidth="1"/>
    <col min="13561" max="13561" width="11.42578125" style="46" customWidth="1"/>
    <col min="13562" max="13807" width="11.42578125" style="46"/>
    <col min="13808" max="13808" width="6.7109375" style="46" customWidth="1"/>
    <col min="13809" max="13812" width="11.42578125" style="46" customWidth="1"/>
    <col min="13813" max="13813" width="13.7109375" style="46" customWidth="1"/>
    <col min="13814" max="13814" width="11.42578125" style="46" customWidth="1"/>
    <col min="13815" max="13815" width="12" style="46" bestFit="1" customWidth="1"/>
    <col min="13816" max="13816" width="12.85546875" style="46" customWidth="1"/>
    <col min="13817" max="13817" width="11.42578125" style="46" customWidth="1"/>
    <col min="13818" max="14063" width="11.42578125" style="46"/>
    <col min="14064" max="14064" width="6.7109375" style="46" customWidth="1"/>
    <col min="14065" max="14068" width="11.42578125" style="46" customWidth="1"/>
    <col min="14069" max="14069" width="13.7109375" style="46" customWidth="1"/>
    <col min="14070" max="14070" width="11.42578125" style="46" customWidth="1"/>
    <col min="14071" max="14071" width="12" style="46" bestFit="1" customWidth="1"/>
    <col min="14072" max="14072" width="12.85546875" style="46" customWidth="1"/>
    <col min="14073" max="14073" width="11.42578125" style="46" customWidth="1"/>
    <col min="14074" max="14319" width="11.42578125" style="46"/>
    <col min="14320" max="14320" width="6.7109375" style="46" customWidth="1"/>
    <col min="14321" max="14324" width="11.42578125" style="46" customWidth="1"/>
    <col min="14325" max="14325" width="13.7109375" style="46" customWidth="1"/>
    <col min="14326" max="14326" width="11.42578125" style="46" customWidth="1"/>
    <col min="14327" max="14327" width="12" style="46" bestFit="1" customWidth="1"/>
    <col min="14328" max="14328" width="12.85546875" style="46" customWidth="1"/>
    <col min="14329" max="14329" width="11.42578125" style="46" customWidth="1"/>
    <col min="14330" max="14575" width="11.42578125" style="46"/>
    <col min="14576" max="14576" width="6.7109375" style="46" customWidth="1"/>
    <col min="14577" max="14580" width="11.42578125" style="46" customWidth="1"/>
    <col min="14581" max="14581" width="13.7109375" style="46" customWidth="1"/>
    <col min="14582" max="14582" width="11.42578125" style="46" customWidth="1"/>
    <col min="14583" max="14583" width="12" style="46" bestFit="1" customWidth="1"/>
    <col min="14584" max="14584" width="12.85546875" style="46" customWidth="1"/>
    <col min="14585" max="14585" width="11.42578125" style="46" customWidth="1"/>
    <col min="14586" max="14831" width="11.42578125" style="46"/>
    <col min="14832" max="14832" width="6.7109375" style="46" customWidth="1"/>
    <col min="14833" max="14836" width="11.42578125" style="46" customWidth="1"/>
    <col min="14837" max="14837" width="13.7109375" style="46" customWidth="1"/>
    <col min="14838" max="14838" width="11.42578125" style="46" customWidth="1"/>
    <col min="14839" max="14839" width="12" style="46" bestFit="1" customWidth="1"/>
    <col min="14840" max="14840" width="12.85546875" style="46" customWidth="1"/>
    <col min="14841" max="14841" width="11.42578125" style="46" customWidth="1"/>
    <col min="14842" max="15087" width="11.42578125" style="46"/>
    <col min="15088" max="15088" width="6.7109375" style="46" customWidth="1"/>
    <col min="15089" max="15092" width="11.42578125" style="46" customWidth="1"/>
    <col min="15093" max="15093" width="13.7109375" style="46" customWidth="1"/>
    <col min="15094" max="15094" width="11.42578125" style="46" customWidth="1"/>
    <col min="15095" max="15095" width="12" style="46" bestFit="1" customWidth="1"/>
    <col min="15096" max="15096" width="12.85546875" style="46" customWidth="1"/>
    <col min="15097" max="15097" width="11.42578125" style="46" customWidth="1"/>
    <col min="15098" max="15343" width="11.42578125" style="46"/>
    <col min="15344" max="15344" width="6.7109375" style="46" customWidth="1"/>
    <col min="15345" max="15348" width="11.42578125" style="46" customWidth="1"/>
    <col min="15349" max="15349" width="13.7109375" style="46" customWidth="1"/>
    <col min="15350" max="15350" width="11.42578125" style="46" customWidth="1"/>
    <col min="15351" max="15351" width="12" style="46" bestFit="1" customWidth="1"/>
    <col min="15352" max="15352" width="12.85546875" style="46" customWidth="1"/>
    <col min="15353" max="15353" width="11.42578125" style="46" customWidth="1"/>
    <col min="15354" max="15599" width="11.42578125" style="46"/>
    <col min="15600" max="15600" width="6.7109375" style="46" customWidth="1"/>
    <col min="15601" max="15604" width="11.42578125" style="46" customWidth="1"/>
    <col min="15605" max="15605" width="13.7109375" style="46" customWidth="1"/>
    <col min="15606" max="15606" width="11.42578125" style="46" customWidth="1"/>
    <col min="15607" max="15607" width="12" style="46" bestFit="1" customWidth="1"/>
    <col min="15608" max="15608" width="12.85546875" style="46" customWidth="1"/>
    <col min="15609" max="15609" width="11.42578125" style="46" customWidth="1"/>
    <col min="15610" max="15855" width="11.42578125" style="46"/>
    <col min="15856" max="15856" width="6.7109375" style="46" customWidth="1"/>
    <col min="15857" max="15860" width="11.42578125" style="46" customWidth="1"/>
    <col min="15861" max="15861" width="13.7109375" style="46" customWidth="1"/>
    <col min="15862" max="15862" width="11.42578125" style="46" customWidth="1"/>
    <col min="15863" max="15863" width="12" style="46" bestFit="1" customWidth="1"/>
    <col min="15864" max="15864" width="12.85546875" style="46" customWidth="1"/>
    <col min="15865" max="15865" width="11.42578125" style="46" customWidth="1"/>
    <col min="15866" max="16111" width="11.42578125" style="46"/>
    <col min="16112" max="16112" width="6.7109375" style="46" customWidth="1"/>
    <col min="16113" max="16116" width="11.42578125" style="46" customWidth="1"/>
    <col min="16117" max="16117" width="13.7109375" style="46" customWidth="1"/>
    <col min="16118" max="16118" width="11.42578125" style="46" customWidth="1"/>
    <col min="16119" max="16119" width="12" style="46" bestFit="1" customWidth="1"/>
    <col min="16120" max="16120" width="12.85546875" style="46" customWidth="1"/>
    <col min="16121" max="16121" width="11.42578125" style="46" customWidth="1"/>
    <col min="16122" max="16384" width="11.42578125" style="46"/>
  </cols>
  <sheetData>
    <row r="1" spans="2:10" ht="13.5" thickBot="1" x14ac:dyDescent="0.3"/>
    <row r="2" spans="2:10" s="14" customFormat="1" ht="15" x14ac:dyDescent="0.2">
      <c r="B2" s="11" t="s">
        <v>31</v>
      </c>
      <c r="C2" s="221"/>
      <c r="D2" s="221"/>
      <c r="E2" s="221"/>
      <c r="F2" s="12" t="s">
        <v>32</v>
      </c>
      <c r="G2" s="221"/>
      <c r="H2" s="221"/>
      <c r="I2" s="222"/>
      <c r="J2" s="13"/>
    </row>
    <row r="3" spans="2:10" s="14" customFormat="1" ht="15" x14ac:dyDescent="0.2">
      <c r="B3" s="15" t="s">
        <v>33</v>
      </c>
      <c r="C3" s="223"/>
      <c r="D3" s="223"/>
      <c r="E3" s="223"/>
      <c r="F3" s="16" t="s">
        <v>34</v>
      </c>
      <c r="G3" s="223"/>
      <c r="H3" s="223"/>
      <c r="I3" s="224"/>
      <c r="J3" s="13"/>
    </row>
    <row r="4" spans="2:10" s="14" customFormat="1" ht="15" x14ac:dyDescent="0.2">
      <c r="B4" s="15" t="s">
        <v>35</v>
      </c>
      <c r="C4" s="223"/>
      <c r="D4" s="223"/>
      <c r="E4" s="223"/>
      <c r="F4" s="16" t="s">
        <v>36</v>
      </c>
      <c r="G4" s="223"/>
      <c r="H4" s="223"/>
      <c r="I4" s="224"/>
      <c r="J4" s="13"/>
    </row>
    <row r="5" spans="2:10" s="14" customFormat="1" ht="15" x14ac:dyDescent="0.2">
      <c r="B5" s="15" t="s">
        <v>37</v>
      </c>
      <c r="C5" s="223"/>
      <c r="D5" s="223"/>
      <c r="E5" s="223"/>
      <c r="F5" s="17" t="s">
        <v>38</v>
      </c>
      <c r="G5" s="223"/>
      <c r="H5" s="223"/>
      <c r="I5" s="224"/>
      <c r="J5" s="13"/>
    </row>
    <row r="6" spans="2:10" s="14" customFormat="1" ht="15.75" thickBot="1" x14ac:dyDescent="0.3">
      <c r="B6" s="18"/>
      <c r="C6" s="19"/>
      <c r="D6" s="19"/>
      <c r="E6" s="19"/>
      <c r="F6" s="20" t="s">
        <v>39</v>
      </c>
      <c r="G6" s="21"/>
      <c r="H6" s="22"/>
      <c r="I6" s="23"/>
      <c r="J6" s="13"/>
    </row>
    <row r="7" spans="2:10" s="14" customFormat="1" ht="15.75" thickBot="1" x14ac:dyDescent="0.3">
      <c r="C7" s="13"/>
      <c r="E7" s="13"/>
      <c r="G7" s="13"/>
      <c r="I7" s="13"/>
      <c r="J7" s="13"/>
    </row>
    <row r="8" spans="2:10" s="14" customFormat="1" ht="12" customHeight="1" x14ac:dyDescent="0.25">
      <c r="B8" s="24" t="s">
        <v>40</v>
      </c>
      <c r="C8" s="25"/>
      <c r="D8" s="225" t="s">
        <v>108</v>
      </c>
      <c r="E8" s="225"/>
      <c r="F8" s="225"/>
      <c r="G8" s="225"/>
      <c r="H8" s="26" t="s">
        <v>41</v>
      </c>
      <c r="I8" s="27">
        <v>30</v>
      </c>
      <c r="J8" s="13"/>
    </row>
    <row r="9" spans="2:10" s="33" customFormat="1" ht="12" customHeight="1" x14ac:dyDescent="0.25">
      <c r="B9" s="28" t="s">
        <v>42</v>
      </c>
      <c r="C9" s="29"/>
      <c r="D9" s="30"/>
      <c r="E9" s="29"/>
      <c r="F9" s="30"/>
      <c r="G9" s="29"/>
      <c r="H9" s="30"/>
      <c r="I9" s="31" t="s">
        <v>43</v>
      </c>
      <c r="J9" s="32"/>
    </row>
    <row r="10" spans="2:10" s="14" customFormat="1" ht="12" customHeight="1" x14ac:dyDescent="0.25">
      <c r="B10" s="34" t="s">
        <v>44</v>
      </c>
      <c r="C10" s="35"/>
      <c r="D10" s="36"/>
      <c r="E10" s="37"/>
      <c r="F10" s="36"/>
      <c r="G10" s="37"/>
      <c r="H10" s="36"/>
      <c r="I10" s="38"/>
      <c r="J10" s="13"/>
    </row>
    <row r="11" spans="2:10" s="14" customFormat="1" ht="12" customHeight="1" x14ac:dyDescent="0.25">
      <c r="B11" s="34" t="s">
        <v>45</v>
      </c>
      <c r="C11" s="39"/>
      <c r="D11" s="40"/>
      <c r="E11" s="41"/>
      <c r="F11" s="40"/>
      <c r="G11" s="41"/>
      <c r="H11" s="42">
        <v>700</v>
      </c>
      <c r="I11" s="38"/>
      <c r="J11" s="13"/>
    </row>
    <row r="12" spans="2:10" s="14" customFormat="1" ht="12" customHeight="1" x14ac:dyDescent="0.25">
      <c r="B12" s="34" t="s">
        <v>46</v>
      </c>
      <c r="C12" s="35"/>
      <c r="D12" s="36"/>
      <c r="E12" s="37"/>
      <c r="F12" s="36"/>
      <c r="G12" s="37"/>
      <c r="H12" s="43"/>
      <c r="I12" s="38"/>
      <c r="J12" s="13"/>
    </row>
    <row r="13" spans="2:10" s="14" customFormat="1" ht="12" customHeight="1" x14ac:dyDescent="0.25">
      <c r="B13" s="44"/>
      <c r="C13" s="45"/>
      <c r="D13" s="45"/>
      <c r="E13" s="41"/>
      <c r="F13" s="40"/>
      <c r="G13" s="41"/>
      <c r="H13" s="43"/>
      <c r="I13" s="38"/>
      <c r="J13" s="13"/>
    </row>
    <row r="14" spans="2:10" s="14" customFormat="1" ht="12" customHeight="1" x14ac:dyDescent="0.25">
      <c r="B14" s="47"/>
      <c r="C14" s="48"/>
      <c r="D14" s="48"/>
      <c r="E14" s="49"/>
      <c r="F14" s="50"/>
      <c r="G14" s="49"/>
      <c r="H14" s="51"/>
      <c r="I14" s="38"/>
      <c r="J14" s="13"/>
    </row>
    <row r="15" spans="2:10" s="14" customFormat="1" ht="12" customHeight="1" x14ac:dyDescent="0.25">
      <c r="B15" s="44"/>
      <c r="C15" s="45"/>
      <c r="D15" s="45"/>
      <c r="E15" s="49"/>
      <c r="F15" s="50"/>
      <c r="G15" s="49"/>
      <c r="H15" s="43"/>
      <c r="I15" s="38"/>
      <c r="J15" s="13"/>
    </row>
    <row r="16" spans="2:10" s="14" customFormat="1" ht="12" customHeight="1" x14ac:dyDescent="0.25">
      <c r="B16" s="34" t="s">
        <v>47</v>
      </c>
      <c r="C16" s="35"/>
      <c r="D16" s="52"/>
      <c r="E16" s="49"/>
      <c r="F16" s="50"/>
      <c r="G16" s="49"/>
      <c r="H16" s="51"/>
      <c r="I16" s="38"/>
      <c r="J16" s="13"/>
    </row>
    <row r="17" spans="2:10" s="14" customFormat="1" ht="12" customHeight="1" x14ac:dyDescent="0.25">
      <c r="B17" s="34" t="s">
        <v>48</v>
      </c>
      <c r="C17" s="35"/>
      <c r="D17" s="50"/>
      <c r="E17" s="49"/>
      <c r="F17" s="50"/>
      <c r="G17" s="49"/>
      <c r="H17" s="51"/>
      <c r="I17" s="38"/>
      <c r="J17" s="13"/>
    </row>
    <row r="18" spans="2:10" s="14" customFormat="1" ht="12" customHeight="1" x14ac:dyDescent="0.25">
      <c r="B18" s="34" t="s">
        <v>49</v>
      </c>
      <c r="C18" s="35"/>
      <c r="D18" s="36"/>
      <c r="E18" s="49"/>
      <c r="F18" s="50"/>
      <c r="G18" s="49"/>
      <c r="H18" s="51"/>
      <c r="I18" s="38"/>
      <c r="J18" s="13"/>
    </row>
    <row r="19" spans="2:10" s="14" customFormat="1" ht="12" customHeight="1" x14ac:dyDescent="0.25">
      <c r="B19" s="34" t="s">
        <v>50</v>
      </c>
      <c r="C19" s="35"/>
      <c r="D19" s="40"/>
      <c r="E19" s="49"/>
      <c r="F19" s="50"/>
      <c r="G19" s="49"/>
      <c r="H19" s="51"/>
      <c r="I19" s="38"/>
      <c r="J19" s="13"/>
    </row>
    <row r="20" spans="2:10" s="14" customFormat="1" ht="12" customHeight="1" x14ac:dyDescent="0.25">
      <c r="B20" s="34" t="s">
        <v>51</v>
      </c>
      <c r="C20" s="35"/>
      <c r="D20" s="36"/>
      <c r="E20" s="37"/>
      <c r="F20" s="36"/>
      <c r="G20" s="37"/>
      <c r="H20" s="43"/>
      <c r="I20" s="38"/>
      <c r="J20" s="13"/>
    </row>
    <row r="21" spans="2:10" s="14" customFormat="1" ht="12" customHeight="1" x14ac:dyDescent="0.25">
      <c r="B21" s="34" t="s">
        <v>52</v>
      </c>
      <c r="C21" s="35"/>
      <c r="D21" s="36"/>
      <c r="E21" s="37"/>
      <c r="F21" s="36"/>
      <c r="G21" s="37"/>
      <c r="H21" s="43"/>
      <c r="I21" s="38"/>
      <c r="J21" s="13"/>
    </row>
    <row r="22" spans="2:10" s="14" customFormat="1" ht="12" customHeight="1" x14ac:dyDescent="0.25">
      <c r="B22" s="44"/>
      <c r="C22" s="45"/>
      <c r="D22" s="45"/>
      <c r="E22" s="41"/>
      <c r="F22" s="40"/>
      <c r="G22" s="41"/>
      <c r="H22" s="42"/>
      <c r="I22" s="38"/>
      <c r="J22" s="13"/>
    </row>
    <row r="23" spans="2:10" s="14" customFormat="1" ht="12" customHeight="1" x14ac:dyDescent="0.25">
      <c r="B23" s="44"/>
      <c r="C23" s="45"/>
      <c r="D23" s="45"/>
      <c r="E23" s="41"/>
      <c r="F23" s="40"/>
      <c r="G23" s="41"/>
      <c r="H23" s="42"/>
      <c r="I23" s="38"/>
      <c r="J23" s="13"/>
    </row>
    <row r="24" spans="2:10" s="14" customFormat="1" ht="12" customHeight="1" x14ac:dyDescent="0.25">
      <c r="B24" s="34" t="s">
        <v>53</v>
      </c>
      <c r="C24" s="35"/>
      <c r="D24" s="36"/>
      <c r="E24" s="37"/>
      <c r="F24" s="36"/>
      <c r="G24" s="37"/>
      <c r="H24" s="53"/>
      <c r="I24" s="38"/>
      <c r="J24" s="13"/>
    </row>
    <row r="25" spans="2:10" s="14" customFormat="1" ht="12" customHeight="1" x14ac:dyDescent="0.25">
      <c r="B25" s="44"/>
      <c r="C25" s="45"/>
      <c r="D25" s="45"/>
      <c r="E25" s="41"/>
      <c r="F25" s="40"/>
      <c r="G25" s="41"/>
      <c r="H25" s="42"/>
      <c r="I25" s="38"/>
      <c r="J25" s="13"/>
    </row>
    <row r="26" spans="2:10" s="14" customFormat="1" ht="12" customHeight="1" x14ac:dyDescent="0.25">
      <c r="B26" s="34" t="s">
        <v>54</v>
      </c>
      <c r="C26" s="35"/>
      <c r="D26" s="36"/>
      <c r="E26" s="37"/>
      <c r="F26" s="36"/>
      <c r="G26" s="37"/>
      <c r="H26" s="43"/>
      <c r="I26" s="38"/>
      <c r="J26" s="13"/>
    </row>
    <row r="27" spans="2:10" s="14" customFormat="1" ht="12" customHeight="1" x14ac:dyDescent="0.25">
      <c r="B27" s="44"/>
      <c r="C27" s="45"/>
      <c r="D27" s="54"/>
      <c r="E27" s="41"/>
      <c r="F27" s="40"/>
      <c r="G27" s="41"/>
      <c r="H27" s="42"/>
      <c r="I27" s="38"/>
      <c r="J27" s="13"/>
    </row>
    <row r="28" spans="2:10" s="14" customFormat="1" ht="12" customHeight="1" x14ac:dyDescent="0.25">
      <c r="B28" s="34" t="s">
        <v>55</v>
      </c>
      <c r="C28" s="35"/>
      <c r="D28" s="36"/>
      <c r="E28" s="37"/>
      <c r="F28" s="36"/>
      <c r="G28" s="37"/>
      <c r="H28" s="53"/>
      <c r="I28" s="38"/>
      <c r="J28" s="13"/>
    </row>
    <row r="29" spans="2:10" s="14" customFormat="1" ht="12" customHeight="1" x14ac:dyDescent="0.25">
      <c r="B29" s="44"/>
      <c r="C29" s="45"/>
      <c r="D29" s="45"/>
      <c r="E29" s="41"/>
      <c r="F29" s="40"/>
      <c r="G29" s="41"/>
      <c r="H29" s="42"/>
      <c r="I29" s="38"/>
      <c r="J29" s="13"/>
    </row>
    <row r="30" spans="2:10" s="14" customFormat="1" ht="12" customHeight="1" x14ac:dyDescent="0.25">
      <c r="B30" s="44"/>
      <c r="C30" s="45"/>
      <c r="D30" s="45"/>
      <c r="E30" s="41"/>
      <c r="F30" s="40"/>
      <c r="G30" s="41"/>
      <c r="H30" s="42"/>
      <c r="I30" s="38"/>
      <c r="J30" s="13"/>
    </row>
    <row r="31" spans="2:10" s="33" customFormat="1" ht="12" customHeight="1" thickBot="1" x14ac:dyDescent="0.3">
      <c r="B31" s="28"/>
      <c r="C31" s="29"/>
      <c r="D31" s="30" t="s">
        <v>56</v>
      </c>
      <c r="E31" s="29"/>
      <c r="F31" s="55"/>
      <c r="G31" s="56"/>
      <c r="H31" s="55"/>
      <c r="I31" s="57">
        <f>SUM(H11:H30)</f>
        <v>700</v>
      </c>
      <c r="J31" s="32"/>
    </row>
    <row r="32" spans="2:10" s="14" customFormat="1" ht="12" customHeight="1" x14ac:dyDescent="0.25">
      <c r="B32" s="58"/>
      <c r="C32" s="37"/>
      <c r="D32" s="36"/>
      <c r="E32" s="37"/>
      <c r="F32" s="36"/>
      <c r="G32" s="37"/>
      <c r="H32" s="36"/>
      <c r="I32" s="38"/>
      <c r="J32" s="13"/>
    </row>
    <row r="33" spans="2:10" s="33" customFormat="1" ht="12" customHeight="1" x14ac:dyDescent="0.25">
      <c r="B33" s="28" t="s">
        <v>57</v>
      </c>
      <c r="C33" s="29"/>
      <c r="D33" s="30"/>
      <c r="E33" s="29"/>
      <c r="F33" s="30"/>
      <c r="G33" s="29"/>
      <c r="H33" s="30"/>
      <c r="I33" s="59"/>
      <c r="J33" s="32"/>
    </row>
    <row r="34" spans="2:10" s="33" customFormat="1" ht="12" customHeight="1" x14ac:dyDescent="0.25">
      <c r="B34" s="28" t="s">
        <v>58</v>
      </c>
      <c r="C34" s="29"/>
      <c r="D34" s="30"/>
      <c r="E34" s="29"/>
      <c r="F34" s="30"/>
      <c r="G34" s="29"/>
      <c r="H34" s="30"/>
      <c r="I34" s="59"/>
      <c r="J34" s="32"/>
    </row>
    <row r="35" spans="2:10" s="14" customFormat="1" ht="12" customHeight="1" x14ac:dyDescent="0.25">
      <c r="B35" s="58"/>
      <c r="C35" s="37"/>
      <c r="D35" s="36"/>
      <c r="E35" s="37"/>
      <c r="F35" s="60" t="s">
        <v>59</v>
      </c>
      <c r="G35" s="37"/>
      <c r="H35" s="36"/>
      <c r="I35" s="38"/>
      <c r="J35" s="13"/>
    </row>
    <row r="36" spans="2:10" s="14" customFormat="1" ht="12" customHeight="1" x14ac:dyDescent="0.25">
      <c r="B36" s="34" t="s">
        <v>60</v>
      </c>
      <c r="C36" s="37"/>
      <c r="D36" s="61">
        <f>+E59</f>
        <v>816.66666666666686</v>
      </c>
      <c r="E36" s="62"/>
      <c r="F36" s="63">
        <v>4.7E-2</v>
      </c>
      <c r="G36" s="39"/>
      <c r="H36" s="42">
        <f>E59*F36</f>
        <v>38.38333333333334</v>
      </c>
      <c r="I36" s="38"/>
      <c r="J36" s="13"/>
    </row>
    <row r="37" spans="2:10" s="14" customFormat="1" ht="12" customHeight="1" x14ac:dyDescent="0.25">
      <c r="B37" s="34" t="s">
        <v>61</v>
      </c>
      <c r="C37" s="41"/>
      <c r="D37" s="64">
        <f>F62</f>
        <v>816.66666666666686</v>
      </c>
      <c r="E37" s="65"/>
      <c r="F37" s="63">
        <v>1.6E-2</v>
      </c>
      <c r="G37" s="66"/>
      <c r="H37" s="51">
        <f>F62*F37</f>
        <v>13.06666666666667</v>
      </c>
      <c r="I37" s="38"/>
      <c r="J37" s="13"/>
    </row>
    <row r="38" spans="2:10" s="14" customFormat="1" ht="12" customHeight="1" x14ac:dyDescent="0.25">
      <c r="B38" s="34" t="s">
        <v>62</v>
      </c>
      <c r="C38" s="37"/>
      <c r="D38" s="64">
        <f>F62</f>
        <v>816.66666666666686</v>
      </c>
      <c r="E38" s="65"/>
      <c r="F38" s="63">
        <v>1E-3</v>
      </c>
      <c r="G38" s="66"/>
      <c r="H38" s="51">
        <f>F62*F38</f>
        <v>0.81666666666666687</v>
      </c>
      <c r="I38" s="38"/>
      <c r="J38" s="13"/>
    </row>
    <row r="39" spans="2:10" s="14" customFormat="1" ht="12" customHeight="1" x14ac:dyDescent="0.25">
      <c r="B39" s="34" t="s">
        <v>63</v>
      </c>
      <c r="C39" s="37"/>
      <c r="D39" s="35"/>
      <c r="E39" s="67">
        <f>F65</f>
        <v>0</v>
      </c>
      <c r="F39" s="63">
        <v>4.7E-2</v>
      </c>
      <c r="G39" s="66"/>
      <c r="H39" s="51">
        <f>E39*F39</f>
        <v>0</v>
      </c>
      <c r="I39" s="38"/>
      <c r="J39" s="13"/>
    </row>
    <row r="40" spans="2:10" s="14" customFormat="1" ht="12" customHeight="1" x14ac:dyDescent="0.25">
      <c r="B40" s="34" t="s">
        <v>64</v>
      </c>
      <c r="C40" s="37"/>
      <c r="D40" s="35"/>
      <c r="E40" s="67">
        <f>F66</f>
        <v>0</v>
      </c>
      <c r="F40" s="63">
        <v>0.02</v>
      </c>
      <c r="G40" s="66"/>
      <c r="H40" s="51">
        <f>E40*F40</f>
        <v>0</v>
      </c>
      <c r="I40" s="38"/>
      <c r="J40" s="13"/>
    </row>
    <row r="41" spans="2:10" s="33" customFormat="1" ht="12" customHeight="1" x14ac:dyDescent="0.25">
      <c r="B41" s="28" t="s">
        <v>65</v>
      </c>
      <c r="C41" s="29"/>
      <c r="D41" s="68"/>
      <c r="E41" s="68"/>
      <c r="F41" s="68"/>
      <c r="G41" s="68"/>
      <c r="H41" s="69">
        <f>SUM(H36:H40)</f>
        <v>52.26666666666668</v>
      </c>
      <c r="I41" s="59"/>
      <c r="J41" s="32"/>
    </row>
    <row r="42" spans="2:10" s="14" customFormat="1" ht="12" customHeight="1" x14ac:dyDescent="0.25">
      <c r="B42" s="58"/>
      <c r="C42" s="37"/>
      <c r="D42" s="35"/>
      <c r="E42" s="35"/>
      <c r="F42" s="35"/>
      <c r="G42" s="35"/>
      <c r="H42" s="43"/>
      <c r="I42" s="38"/>
      <c r="J42" s="13"/>
    </row>
    <row r="43" spans="2:10" s="14" customFormat="1" ht="12" customHeight="1" x14ac:dyDescent="0.25">
      <c r="B43" s="34" t="s">
        <v>66</v>
      </c>
      <c r="C43" s="70">
        <f>+I31</f>
        <v>700</v>
      </c>
      <c r="D43" s="39"/>
      <c r="E43" s="39"/>
      <c r="F43" s="71">
        <v>0.02</v>
      </c>
      <c r="G43" s="39"/>
      <c r="H43" s="42">
        <f>C43*F43</f>
        <v>14</v>
      </c>
      <c r="I43" s="38"/>
      <c r="J43" s="13"/>
    </row>
    <row r="44" spans="2:10" s="14" customFormat="1" ht="12" customHeight="1" x14ac:dyDescent="0.25">
      <c r="B44" s="34" t="s">
        <v>67</v>
      </c>
      <c r="C44" s="41"/>
      <c r="D44" s="39"/>
      <c r="E44" s="39"/>
      <c r="F44" s="72"/>
      <c r="G44" s="39"/>
      <c r="H44" s="51"/>
      <c r="I44" s="38"/>
      <c r="J44" s="13"/>
    </row>
    <row r="45" spans="2:10" s="14" customFormat="1" ht="12" customHeight="1" x14ac:dyDescent="0.25">
      <c r="B45" s="34" t="s">
        <v>68</v>
      </c>
      <c r="C45" s="37"/>
      <c r="D45" s="36"/>
      <c r="E45" s="37"/>
      <c r="F45" s="50"/>
      <c r="G45" s="49"/>
      <c r="H45" s="51"/>
      <c r="I45" s="38"/>
      <c r="J45" s="13"/>
    </row>
    <row r="46" spans="2:10" s="14" customFormat="1" ht="12" customHeight="1" x14ac:dyDescent="0.25">
      <c r="B46" s="34" t="s">
        <v>69</v>
      </c>
      <c r="C46" s="37"/>
      <c r="D46" s="40"/>
      <c r="E46" s="41"/>
      <c r="F46" s="40"/>
      <c r="G46" s="41"/>
      <c r="H46" s="51"/>
      <c r="I46" s="38"/>
      <c r="J46" s="13"/>
    </row>
    <row r="47" spans="2:10" s="14" customFormat="1" ht="12" customHeight="1" x14ac:dyDescent="0.25">
      <c r="B47" s="58"/>
      <c r="C47" s="37"/>
      <c r="D47" s="36"/>
      <c r="E47" s="37"/>
      <c r="F47" s="36"/>
      <c r="G47" s="37"/>
      <c r="H47" s="73"/>
      <c r="I47" s="38"/>
      <c r="J47" s="13"/>
    </row>
    <row r="48" spans="2:10" s="33" customFormat="1" ht="12" customHeight="1" x14ac:dyDescent="0.25">
      <c r="B48" s="28"/>
      <c r="C48" s="29"/>
      <c r="D48" s="30" t="s">
        <v>70</v>
      </c>
      <c r="E48" s="29"/>
      <c r="F48" s="55"/>
      <c r="G48" s="56"/>
      <c r="H48" s="74">
        <f>H41+H43+H44+H45+H46</f>
        <v>66.26666666666668</v>
      </c>
      <c r="I48" s="59"/>
      <c r="J48" s="32"/>
    </row>
    <row r="49" spans="2:10" s="33" customFormat="1" ht="12" customHeight="1" thickBot="1" x14ac:dyDescent="0.3">
      <c r="B49" s="28"/>
      <c r="C49" s="29"/>
      <c r="D49" s="30" t="s">
        <v>71</v>
      </c>
      <c r="E49" s="29"/>
      <c r="F49" s="30"/>
      <c r="G49" s="56"/>
      <c r="H49" s="55"/>
      <c r="I49" s="75">
        <f>I31-H48</f>
        <v>633.73333333333335</v>
      </c>
      <c r="J49" s="32"/>
    </row>
    <row r="50" spans="2:10" s="14" customFormat="1" ht="12" customHeight="1" x14ac:dyDescent="0.25">
      <c r="B50" s="58"/>
      <c r="C50" s="37"/>
      <c r="D50" s="35" t="s">
        <v>72</v>
      </c>
      <c r="E50" s="37"/>
      <c r="F50" s="36"/>
      <c r="G50" s="35" t="s">
        <v>19</v>
      </c>
      <c r="H50" s="36"/>
      <c r="I50" s="76" t="s">
        <v>73</v>
      </c>
      <c r="J50" s="13"/>
    </row>
    <row r="51" spans="2:10" s="14" customFormat="1" ht="12" customHeight="1" x14ac:dyDescent="0.25">
      <c r="B51" s="58"/>
      <c r="C51" s="37"/>
      <c r="D51" s="36"/>
      <c r="E51" s="37"/>
      <c r="F51" s="36"/>
      <c r="G51" s="37"/>
      <c r="H51" s="36"/>
      <c r="I51" s="38"/>
      <c r="J51" s="13"/>
    </row>
    <row r="52" spans="2:10" s="14" customFormat="1" ht="12" customHeight="1" thickBot="1" x14ac:dyDescent="0.3">
      <c r="B52" s="77"/>
      <c r="C52" s="78"/>
      <c r="D52" s="79"/>
      <c r="E52" s="78"/>
      <c r="F52" s="79"/>
      <c r="G52" s="78"/>
      <c r="H52" s="79"/>
      <c r="I52" s="80"/>
      <c r="J52" s="13"/>
    </row>
    <row r="53" spans="2:10" s="14" customFormat="1" ht="12" customHeight="1" thickBot="1" x14ac:dyDescent="0.3">
      <c r="C53" s="13"/>
      <c r="E53" s="13"/>
      <c r="G53" s="13"/>
      <c r="I53" s="13"/>
      <c r="J53" s="13"/>
    </row>
    <row r="54" spans="2:10" s="82" customFormat="1" ht="12" customHeight="1" x14ac:dyDescent="0.25">
      <c r="B54" s="226" t="s">
        <v>74</v>
      </c>
      <c r="C54" s="227"/>
      <c r="D54" s="227"/>
      <c r="E54" s="227"/>
      <c r="F54" s="227"/>
      <c r="G54" s="227"/>
      <c r="H54" s="227"/>
      <c r="I54" s="228"/>
      <c r="J54" s="81"/>
    </row>
    <row r="55" spans="2:10" s="82" customFormat="1" ht="12" customHeight="1" thickBot="1" x14ac:dyDescent="0.3">
      <c r="B55" s="83" t="s">
        <v>75</v>
      </c>
      <c r="C55" s="84"/>
      <c r="D55" s="84"/>
      <c r="E55" s="84"/>
      <c r="F55" s="84"/>
      <c r="G55" s="84"/>
      <c r="H55" s="84"/>
      <c r="I55" s="85"/>
      <c r="J55" s="81"/>
    </row>
    <row r="56" spans="2:10" s="14" customFormat="1" ht="12" customHeight="1" x14ac:dyDescent="0.25">
      <c r="B56" s="34" t="s">
        <v>76</v>
      </c>
      <c r="C56" s="35"/>
      <c r="D56" s="35"/>
      <c r="E56" s="37"/>
      <c r="F56" s="36"/>
      <c r="G56" s="37"/>
      <c r="H56" s="36"/>
      <c r="I56" s="38"/>
      <c r="J56" s="13"/>
    </row>
    <row r="57" spans="2:10" s="14" customFormat="1" ht="12" customHeight="1" x14ac:dyDescent="0.25">
      <c r="B57" s="34" t="s">
        <v>77</v>
      </c>
      <c r="C57" s="35"/>
      <c r="D57" s="39"/>
      <c r="E57" s="86">
        <f>SUM(H11:H15)+H19</f>
        <v>700</v>
      </c>
      <c r="F57" s="87"/>
      <c r="G57" s="87"/>
      <c r="H57" s="36"/>
      <c r="I57" s="38"/>
      <c r="J57" s="13"/>
    </row>
    <row r="58" spans="2:10" s="14" customFormat="1" ht="12" customHeight="1" x14ac:dyDescent="0.25">
      <c r="B58" s="34" t="s">
        <v>78</v>
      </c>
      <c r="C58" s="35"/>
      <c r="D58" s="49"/>
      <c r="E58" s="88">
        <f>+E57*0.166666666666667</f>
        <v>116.6666666666669</v>
      </c>
      <c r="F58" s="87"/>
      <c r="G58" s="89" t="s">
        <v>59</v>
      </c>
      <c r="H58" s="229" t="s">
        <v>79</v>
      </c>
      <c r="I58" s="230"/>
      <c r="J58" s="13"/>
    </row>
    <row r="59" spans="2:10" s="14" customFormat="1" ht="12" customHeight="1" x14ac:dyDescent="0.25">
      <c r="B59" s="34"/>
      <c r="C59" s="35"/>
      <c r="D59" s="90" t="s">
        <v>30</v>
      </c>
      <c r="E59" s="91">
        <f>E57+E58</f>
        <v>816.66666666666686</v>
      </c>
      <c r="F59" s="87"/>
      <c r="G59" s="92">
        <v>0.23599999999999999</v>
      </c>
      <c r="H59" s="93"/>
      <c r="I59" s="94">
        <f>E59*G59</f>
        <v>192.73333333333338</v>
      </c>
      <c r="J59" s="13"/>
    </row>
    <row r="60" spans="2:10" s="14" customFormat="1" ht="12" customHeight="1" x14ac:dyDescent="0.25">
      <c r="B60" s="34"/>
      <c r="C60" s="35"/>
      <c r="D60" s="35"/>
      <c r="E60" s="87"/>
      <c r="F60" s="89" t="s">
        <v>80</v>
      </c>
      <c r="G60" s="89"/>
      <c r="H60" s="35"/>
      <c r="I60" s="76"/>
      <c r="J60" s="13"/>
    </row>
    <row r="61" spans="2:10" s="14" customFormat="1" ht="12" customHeight="1" x14ac:dyDescent="0.25">
      <c r="B61" s="219" t="s">
        <v>81</v>
      </c>
      <c r="C61" s="220"/>
      <c r="D61" s="220"/>
      <c r="E61" s="87" t="s">
        <v>82</v>
      </c>
      <c r="F61" s="95"/>
      <c r="G61" s="96">
        <v>0.01</v>
      </c>
      <c r="H61" s="87"/>
      <c r="I61" s="94">
        <f>F62*G61</f>
        <v>8.1666666666666679</v>
      </c>
      <c r="J61" s="13"/>
    </row>
    <row r="62" spans="2:10" s="14" customFormat="1" ht="12" customHeight="1" x14ac:dyDescent="0.25">
      <c r="B62" s="219"/>
      <c r="C62" s="220"/>
      <c r="D62" s="220"/>
      <c r="E62" s="87" t="s">
        <v>61</v>
      </c>
      <c r="F62" s="97">
        <f>E59+F65+F66</f>
        <v>816.66666666666686</v>
      </c>
      <c r="G62" s="98">
        <v>6.7000000000000004E-2</v>
      </c>
      <c r="H62" s="99"/>
      <c r="I62" s="94">
        <f>F62*G62</f>
        <v>54.716666666666683</v>
      </c>
      <c r="J62" s="13"/>
    </row>
    <row r="63" spans="2:10" s="14" customFormat="1" ht="12" customHeight="1" x14ac:dyDescent="0.25">
      <c r="B63" s="219"/>
      <c r="C63" s="220"/>
      <c r="D63" s="220"/>
      <c r="E63" s="37" t="s">
        <v>83</v>
      </c>
      <c r="F63" s="95"/>
      <c r="G63" s="98">
        <v>6.0000000000000001E-3</v>
      </c>
      <c r="H63" s="99"/>
      <c r="I63" s="94">
        <f>F62*G63</f>
        <v>4.9000000000000012</v>
      </c>
      <c r="J63" s="13"/>
    </row>
    <row r="64" spans="2:10" s="14" customFormat="1" ht="12" customHeight="1" x14ac:dyDescent="0.25">
      <c r="B64" s="100"/>
      <c r="C64" s="101"/>
      <c r="D64" s="101"/>
      <c r="E64" s="37" t="s">
        <v>84</v>
      </c>
      <c r="F64" s="95"/>
      <c r="G64" s="98">
        <v>2E-3</v>
      </c>
      <c r="H64" s="99"/>
      <c r="I64" s="94">
        <f>F62*G64</f>
        <v>1.6333333333333337</v>
      </c>
      <c r="J64" s="13"/>
    </row>
    <row r="65" spans="2:10" s="14" customFormat="1" ht="12" customHeight="1" x14ac:dyDescent="0.25">
      <c r="B65" s="34" t="s">
        <v>85</v>
      </c>
      <c r="C65" s="35"/>
      <c r="D65" s="35"/>
      <c r="E65" s="37"/>
      <c r="F65" s="97"/>
      <c r="G65" s="98">
        <v>0.23599999999999999</v>
      </c>
      <c r="H65" s="99"/>
      <c r="I65" s="102">
        <f>F65*G65</f>
        <v>0</v>
      </c>
      <c r="J65" s="13"/>
    </row>
    <row r="66" spans="2:10" s="14" customFormat="1" ht="12" customHeight="1" x14ac:dyDescent="0.25">
      <c r="B66" s="34" t="s">
        <v>86</v>
      </c>
      <c r="C66" s="35"/>
      <c r="D66" s="35"/>
      <c r="E66" s="37"/>
      <c r="F66" s="91"/>
      <c r="G66" s="92">
        <v>0.12</v>
      </c>
      <c r="H66" s="103"/>
      <c r="I66" s="102">
        <f>F66*G66</f>
        <v>0</v>
      </c>
      <c r="J66" s="13"/>
    </row>
    <row r="67" spans="2:10" s="14" customFormat="1" ht="12" customHeight="1" thickBot="1" x14ac:dyDescent="0.3">
      <c r="B67" s="34" t="s">
        <v>87</v>
      </c>
      <c r="C67" s="35"/>
      <c r="D67" s="35"/>
      <c r="E67" s="37"/>
      <c r="F67" s="91"/>
      <c r="G67" s="37"/>
      <c r="H67" s="104" t="s">
        <v>25</v>
      </c>
      <c r="I67" s="105">
        <f>SUM(I59:I66)</f>
        <v>262.15000000000003</v>
      </c>
      <c r="J67" s="13"/>
    </row>
    <row r="68" spans="2:10" ht="12" customHeight="1" thickBot="1" x14ac:dyDescent="0.3">
      <c r="B68" s="106"/>
      <c r="C68" s="107"/>
      <c r="D68" s="108"/>
      <c r="E68" s="107"/>
      <c r="F68" s="108"/>
      <c r="G68" s="107"/>
      <c r="H68" s="108"/>
      <c r="I68" s="109"/>
    </row>
  </sheetData>
  <mergeCells count="12">
    <mergeCell ref="B61:D63"/>
    <mergeCell ref="C2:E2"/>
    <mergeCell ref="G2:I2"/>
    <mergeCell ref="C3:E3"/>
    <mergeCell ref="G3:I3"/>
    <mergeCell ref="C4:E4"/>
    <mergeCell ref="G4:I4"/>
    <mergeCell ref="C5:E5"/>
    <mergeCell ref="G5:I5"/>
    <mergeCell ref="D8:G8"/>
    <mergeCell ref="B54:I54"/>
    <mergeCell ref="H58:I58"/>
  </mergeCells>
  <pageMargins left="0.74803149606299213" right="0.74803149606299213" top="0.59055118110236227" bottom="0.98425196850393704" header="0" footer="0"/>
  <pageSetup paperSize="9" scale="43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8"/>
  <sheetViews>
    <sheetView showGridLines="0" workbookViewId="0">
      <selection activeCell="T61" sqref="T61"/>
    </sheetView>
  </sheetViews>
  <sheetFormatPr baseColWidth="10" defaultRowHeight="12.75" x14ac:dyDescent="0.25"/>
  <cols>
    <col min="1" max="1" width="2.5703125" style="46" customWidth="1"/>
    <col min="2" max="9" width="11.42578125" style="46"/>
    <col min="10" max="10" width="4.140625" style="46" customWidth="1"/>
    <col min="11" max="239" width="11.42578125" style="46"/>
    <col min="240" max="240" width="6.7109375" style="46" customWidth="1"/>
    <col min="241" max="244" width="11.42578125" style="46" customWidth="1"/>
    <col min="245" max="245" width="13.7109375" style="46" customWidth="1"/>
    <col min="246" max="246" width="11.42578125" style="46" customWidth="1"/>
    <col min="247" max="247" width="12" style="46" bestFit="1" customWidth="1"/>
    <col min="248" max="248" width="12.85546875" style="46" customWidth="1"/>
    <col min="249" max="249" width="11.42578125" style="46" customWidth="1"/>
    <col min="250" max="495" width="11.42578125" style="46"/>
    <col min="496" max="496" width="6.7109375" style="46" customWidth="1"/>
    <col min="497" max="500" width="11.42578125" style="46" customWidth="1"/>
    <col min="501" max="501" width="13.7109375" style="46" customWidth="1"/>
    <col min="502" max="502" width="11.42578125" style="46" customWidth="1"/>
    <col min="503" max="503" width="12" style="46" bestFit="1" customWidth="1"/>
    <col min="504" max="504" width="12.85546875" style="46" customWidth="1"/>
    <col min="505" max="505" width="11.42578125" style="46" customWidth="1"/>
    <col min="506" max="751" width="11.42578125" style="46"/>
    <col min="752" max="752" width="6.7109375" style="46" customWidth="1"/>
    <col min="753" max="756" width="11.42578125" style="46" customWidth="1"/>
    <col min="757" max="757" width="13.7109375" style="46" customWidth="1"/>
    <col min="758" max="758" width="11.42578125" style="46" customWidth="1"/>
    <col min="759" max="759" width="12" style="46" bestFit="1" customWidth="1"/>
    <col min="760" max="760" width="12.85546875" style="46" customWidth="1"/>
    <col min="761" max="761" width="11.42578125" style="46" customWidth="1"/>
    <col min="762" max="1007" width="11.42578125" style="46"/>
    <col min="1008" max="1008" width="6.7109375" style="46" customWidth="1"/>
    <col min="1009" max="1012" width="11.42578125" style="46" customWidth="1"/>
    <col min="1013" max="1013" width="13.7109375" style="46" customWidth="1"/>
    <col min="1014" max="1014" width="11.42578125" style="46" customWidth="1"/>
    <col min="1015" max="1015" width="12" style="46" bestFit="1" customWidth="1"/>
    <col min="1016" max="1016" width="12.85546875" style="46" customWidth="1"/>
    <col min="1017" max="1017" width="11.42578125" style="46" customWidth="1"/>
    <col min="1018" max="1263" width="11.42578125" style="46"/>
    <col min="1264" max="1264" width="6.7109375" style="46" customWidth="1"/>
    <col min="1265" max="1268" width="11.42578125" style="46" customWidth="1"/>
    <col min="1269" max="1269" width="13.7109375" style="46" customWidth="1"/>
    <col min="1270" max="1270" width="11.42578125" style="46" customWidth="1"/>
    <col min="1271" max="1271" width="12" style="46" bestFit="1" customWidth="1"/>
    <col min="1272" max="1272" width="12.85546875" style="46" customWidth="1"/>
    <col min="1273" max="1273" width="11.42578125" style="46" customWidth="1"/>
    <col min="1274" max="1519" width="11.42578125" style="46"/>
    <col min="1520" max="1520" width="6.7109375" style="46" customWidth="1"/>
    <col min="1521" max="1524" width="11.42578125" style="46" customWidth="1"/>
    <col min="1525" max="1525" width="13.7109375" style="46" customWidth="1"/>
    <col min="1526" max="1526" width="11.42578125" style="46" customWidth="1"/>
    <col min="1527" max="1527" width="12" style="46" bestFit="1" customWidth="1"/>
    <col min="1528" max="1528" width="12.85546875" style="46" customWidth="1"/>
    <col min="1529" max="1529" width="11.42578125" style="46" customWidth="1"/>
    <col min="1530" max="1775" width="11.42578125" style="46"/>
    <col min="1776" max="1776" width="6.7109375" style="46" customWidth="1"/>
    <col min="1777" max="1780" width="11.42578125" style="46" customWidth="1"/>
    <col min="1781" max="1781" width="13.7109375" style="46" customWidth="1"/>
    <col min="1782" max="1782" width="11.42578125" style="46" customWidth="1"/>
    <col min="1783" max="1783" width="12" style="46" bestFit="1" customWidth="1"/>
    <col min="1784" max="1784" width="12.85546875" style="46" customWidth="1"/>
    <col min="1785" max="1785" width="11.42578125" style="46" customWidth="1"/>
    <col min="1786" max="2031" width="11.42578125" style="46"/>
    <col min="2032" max="2032" width="6.7109375" style="46" customWidth="1"/>
    <col min="2033" max="2036" width="11.42578125" style="46" customWidth="1"/>
    <col min="2037" max="2037" width="13.7109375" style="46" customWidth="1"/>
    <col min="2038" max="2038" width="11.42578125" style="46" customWidth="1"/>
    <col min="2039" max="2039" width="12" style="46" bestFit="1" customWidth="1"/>
    <col min="2040" max="2040" width="12.85546875" style="46" customWidth="1"/>
    <col min="2041" max="2041" width="11.42578125" style="46" customWidth="1"/>
    <col min="2042" max="2287" width="11.42578125" style="46"/>
    <col min="2288" max="2288" width="6.7109375" style="46" customWidth="1"/>
    <col min="2289" max="2292" width="11.42578125" style="46" customWidth="1"/>
    <col min="2293" max="2293" width="13.7109375" style="46" customWidth="1"/>
    <col min="2294" max="2294" width="11.42578125" style="46" customWidth="1"/>
    <col min="2295" max="2295" width="12" style="46" bestFit="1" customWidth="1"/>
    <col min="2296" max="2296" width="12.85546875" style="46" customWidth="1"/>
    <col min="2297" max="2297" width="11.42578125" style="46" customWidth="1"/>
    <col min="2298" max="2543" width="11.42578125" style="46"/>
    <col min="2544" max="2544" width="6.7109375" style="46" customWidth="1"/>
    <col min="2545" max="2548" width="11.42578125" style="46" customWidth="1"/>
    <col min="2549" max="2549" width="13.7109375" style="46" customWidth="1"/>
    <col min="2550" max="2550" width="11.42578125" style="46" customWidth="1"/>
    <col min="2551" max="2551" width="12" style="46" bestFit="1" customWidth="1"/>
    <col min="2552" max="2552" width="12.85546875" style="46" customWidth="1"/>
    <col min="2553" max="2553" width="11.42578125" style="46" customWidth="1"/>
    <col min="2554" max="2799" width="11.42578125" style="46"/>
    <col min="2800" max="2800" width="6.7109375" style="46" customWidth="1"/>
    <col min="2801" max="2804" width="11.42578125" style="46" customWidth="1"/>
    <col min="2805" max="2805" width="13.7109375" style="46" customWidth="1"/>
    <col min="2806" max="2806" width="11.42578125" style="46" customWidth="1"/>
    <col min="2807" max="2807" width="12" style="46" bestFit="1" customWidth="1"/>
    <col min="2808" max="2808" width="12.85546875" style="46" customWidth="1"/>
    <col min="2809" max="2809" width="11.42578125" style="46" customWidth="1"/>
    <col min="2810" max="3055" width="11.42578125" style="46"/>
    <col min="3056" max="3056" width="6.7109375" style="46" customWidth="1"/>
    <col min="3057" max="3060" width="11.42578125" style="46" customWidth="1"/>
    <col min="3061" max="3061" width="13.7109375" style="46" customWidth="1"/>
    <col min="3062" max="3062" width="11.42578125" style="46" customWidth="1"/>
    <col min="3063" max="3063" width="12" style="46" bestFit="1" customWidth="1"/>
    <col min="3064" max="3064" width="12.85546875" style="46" customWidth="1"/>
    <col min="3065" max="3065" width="11.42578125" style="46" customWidth="1"/>
    <col min="3066" max="3311" width="11.42578125" style="46"/>
    <col min="3312" max="3312" width="6.7109375" style="46" customWidth="1"/>
    <col min="3313" max="3316" width="11.42578125" style="46" customWidth="1"/>
    <col min="3317" max="3317" width="13.7109375" style="46" customWidth="1"/>
    <col min="3318" max="3318" width="11.42578125" style="46" customWidth="1"/>
    <col min="3319" max="3319" width="12" style="46" bestFit="1" customWidth="1"/>
    <col min="3320" max="3320" width="12.85546875" style="46" customWidth="1"/>
    <col min="3321" max="3321" width="11.42578125" style="46" customWidth="1"/>
    <col min="3322" max="3567" width="11.42578125" style="46"/>
    <col min="3568" max="3568" width="6.7109375" style="46" customWidth="1"/>
    <col min="3569" max="3572" width="11.42578125" style="46" customWidth="1"/>
    <col min="3573" max="3573" width="13.7109375" style="46" customWidth="1"/>
    <col min="3574" max="3574" width="11.42578125" style="46" customWidth="1"/>
    <col min="3575" max="3575" width="12" style="46" bestFit="1" customWidth="1"/>
    <col min="3576" max="3576" width="12.85546875" style="46" customWidth="1"/>
    <col min="3577" max="3577" width="11.42578125" style="46" customWidth="1"/>
    <col min="3578" max="3823" width="11.42578125" style="46"/>
    <col min="3824" max="3824" width="6.7109375" style="46" customWidth="1"/>
    <col min="3825" max="3828" width="11.42578125" style="46" customWidth="1"/>
    <col min="3829" max="3829" width="13.7109375" style="46" customWidth="1"/>
    <col min="3830" max="3830" width="11.42578125" style="46" customWidth="1"/>
    <col min="3831" max="3831" width="12" style="46" bestFit="1" customWidth="1"/>
    <col min="3832" max="3832" width="12.85546875" style="46" customWidth="1"/>
    <col min="3833" max="3833" width="11.42578125" style="46" customWidth="1"/>
    <col min="3834" max="4079" width="11.42578125" style="46"/>
    <col min="4080" max="4080" width="6.7109375" style="46" customWidth="1"/>
    <col min="4081" max="4084" width="11.42578125" style="46" customWidth="1"/>
    <col min="4085" max="4085" width="13.7109375" style="46" customWidth="1"/>
    <col min="4086" max="4086" width="11.42578125" style="46" customWidth="1"/>
    <col min="4087" max="4087" width="12" style="46" bestFit="1" customWidth="1"/>
    <col min="4088" max="4088" width="12.85546875" style="46" customWidth="1"/>
    <col min="4089" max="4089" width="11.42578125" style="46" customWidth="1"/>
    <col min="4090" max="4335" width="11.42578125" style="46"/>
    <col min="4336" max="4336" width="6.7109375" style="46" customWidth="1"/>
    <col min="4337" max="4340" width="11.42578125" style="46" customWidth="1"/>
    <col min="4341" max="4341" width="13.7109375" style="46" customWidth="1"/>
    <col min="4342" max="4342" width="11.42578125" style="46" customWidth="1"/>
    <col min="4343" max="4343" width="12" style="46" bestFit="1" customWidth="1"/>
    <col min="4344" max="4344" width="12.85546875" style="46" customWidth="1"/>
    <col min="4345" max="4345" width="11.42578125" style="46" customWidth="1"/>
    <col min="4346" max="4591" width="11.42578125" style="46"/>
    <col min="4592" max="4592" width="6.7109375" style="46" customWidth="1"/>
    <col min="4593" max="4596" width="11.42578125" style="46" customWidth="1"/>
    <col min="4597" max="4597" width="13.7109375" style="46" customWidth="1"/>
    <col min="4598" max="4598" width="11.42578125" style="46" customWidth="1"/>
    <col min="4599" max="4599" width="12" style="46" bestFit="1" customWidth="1"/>
    <col min="4600" max="4600" width="12.85546875" style="46" customWidth="1"/>
    <col min="4601" max="4601" width="11.42578125" style="46" customWidth="1"/>
    <col min="4602" max="4847" width="11.42578125" style="46"/>
    <col min="4848" max="4848" width="6.7109375" style="46" customWidth="1"/>
    <col min="4849" max="4852" width="11.42578125" style="46" customWidth="1"/>
    <col min="4853" max="4853" width="13.7109375" style="46" customWidth="1"/>
    <col min="4854" max="4854" width="11.42578125" style="46" customWidth="1"/>
    <col min="4855" max="4855" width="12" style="46" bestFit="1" customWidth="1"/>
    <col min="4856" max="4856" width="12.85546875" style="46" customWidth="1"/>
    <col min="4857" max="4857" width="11.42578125" style="46" customWidth="1"/>
    <col min="4858" max="5103" width="11.42578125" style="46"/>
    <col min="5104" max="5104" width="6.7109375" style="46" customWidth="1"/>
    <col min="5105" max="5108" width="11.42578125" style="46" customWidth="1"/>
    <col min="5109" max="5109" width="13.7109375" style="46" customWidth="1"/>
    <col min="5110" max="5110" width="11.42578125" style="46" customWidth="1"/>
    <col min="5111" max="5111" width="12" style="46" bestFit="1" customWidth="1"/>
    <col min="5112" max="5112" width="12.85546875" style="46" customWidth="1"/>
    <col min="5113" max="5113" width="11.42578125" style="46" customWidth="1"/>
    <col min="5114" max="5359" width="11.42578125" style="46"/>
    <col min="5360" max="5360" width="6.7109375" style="46" customWidth="1"/>
    <col min="5361" max="5364" width="11.42578125" style="46" customWidth="1"/>
    <col min="5365" max="5365" width="13.7109375" style="46" customWidth="1"/>
    <col min="5366" max="5366" width="11.42578125" style="46" customWidth="1"/>
    <col min="5367" max="5367" width="12" style="46" bestFit="1" customWidth="1"/>
    <col min="5368" max="5368" width="12.85546875" style="46" customWidth="1"/>
    <col min="5369" max="5369" width="11.42578125" style="46" customWidth="1"/>
    <col min="5370" max="5615" width="11.42578125" style="46"/>
    <col min="5616" max="5616" width="6.7109375" style="46" customWidth="1"/>
    <col min="5617" max="5620" width="11.42578125" style="46" customWidth="1"/>
    <col min="5621" max="5621" width="13.7109375" style="46" customWidth="1"/>
    <col min="5622" max="5622" width="11.42578125" style="46" customWidth="1"/>
    <col min="5623" max="5623" width="12" style="46" bestFit="1" customWidth="1"/>
    <col min="5624" max="5624" width="12.85546875" style="46" customWidth="1"/>
    <col min="5625" max="5625" width="11.42578125" style="46" customWidth="1"/>
    <col min="5626" max="5871" width="11.42578125" style="46"/>
    <col min="5872" max="5872" width="6.7109375" style="46" customWidth="1"/>
    <col min="5873" max="5876" width="11.42578125" style="46" customWidth="1"/>
    <col min="5877" max="5877" width="13.7109375" style="46" customWidth="1"/>
    <col min="5878" max="5878" width="11.42578125" style="46" customWidth="1"/>
    <col min="5879" max="5879" width="12" style="46" bestFit="1" customWidth="1"/>
    <col min="5880" max="5880" width="12.85546875" style="46" customWidth="1"/>
    <col min="5881" max="5881" width="11.42578125" style="46" customWidth="1"/>
    <col min="5882" max="6127" width="11.42578125" style="46"/>
    <col min="6128" max="6128" width="6.7109375" style="46" customWidth="1"/>
    <col min="6129" max="6132" width="11.42578125" style="46" customWidth="1"/>
    <col min="6133" max="6133" width="13.7109375" style="46" customWidth="1"/>
    <col min="6134" max="6134" width="11.42578125" style="46" customWidth="1"/>
    <col min="6135" max="6135" width="12" style="46" bestFit="1" customWidth="1"/>
    <col min="6136" max="6136" width="12.85546875" style="46" customWidth="1"/>
    <col min="6137" max="6137" width="11.42578125" style="46" customWidth="1"/>
    <col min="6138" max="6383" width="11.42578125" style="46"/>
    <col min="6384" max="6384" width="6.7109375" style="46" customWidth="1"/>
    <col min="6385" max="6388" width="11.42578125" style="46" customWidth="1"/>
    <col min="6389" max="6389" width="13.7109375" style="46" customWidth="1"/>
    <col min="6390" max="6390" width="11.42578125" style="46" customWidth="1"/>
    <col min="6391" max="6391" width="12" style="46" bestFit="1" customWidth="1"/>
    <col min="6392" max="6392" width="12.85546875" style="46" customWidth="1"/>
    <col min="6393" max="6393" width="11.42578125" style="46" customWidth="1"/>
    <col min="6394" max="6639" width="11.42578125" style="46"/>
    <col min="6640" max="6640" width="6.7109375" style="46" customWidth="1"/>
    <col min="6641" max="6644" width="11.42578125" style="46" customWidth="1"/>
    <col min="6645" max="6645" width="13.7109375" style="46" customWidth="1"/>
    <col min="6646" max="6646" width="11.42578125" style="46" customWidth="1"/>
    <col min="6647" max="6647" width="12" style="46" bestFit="1" customWidth="1"/>
    <col min="6648" max="6648" width="12.85546875" style="46" customWidth="1"/>
    <col min="6649" max="6649" width="11.42578125" style="46" customWidth="1"/>
    <col min="6650" max="6895" width="11.42578125" style="46"/>
    <col min="6896" max="6896" width="6.7109375" style="46" customWidth="1"/>
    <col min="6897" max="6900" width="11.42578125" style="46" customWidth="1"/>
    <col min="6901" max="6901" width="13.7109375" style="46" customWidth="1"/>
    <col min="6902" max="6902" width="11.42578125" style="46" customWidth="1"/>
    <col min="6903" max="6903" width="12" style="46" bestFit="1" customWidth="1"/>
    <col min="6904" max="6904" width="12.85546875" style="46" customWidth="1"/>
    <col min="6905" max="6905" width="11.42578125" style="46" customWidth="1"/>
    <col min="6906" max="7151" width="11.42578125" style="46"/>
    <col min="7152" max="7152" width="6.7109375" style="46" customWidth="1"/>
    <col min="7153" max="7156" width="11.42578125" style="46" customWidth="1"/>
    <col min="7157" max="7157" width="13.7109375" style="46" customWidth="1"/>
    <col min="7158" max="7158" width="11.42578125" style="46" customWidth="1"/>
    <col min="7159" max="7159" width="12" style="46" bestFit="1" customWidth="1"/>
    <col min="7160" max="7160" width="12.85546875" style="46" customWidth="1"/>
    <col min="7161" max="7161" width="11.42578125" style="46" customWidth="1"/>
    <col min="7162" max="7407" width="11.42578125" style="46"/>
    <col min="7408" max="7408" width="6.7109375" style="46" customWidth="1"/>
    <col min="7409" max="7412" width="11.42578125" style="46" customWidth="1"/>
    <col min="7413" max="7413" width="13.7109375" style="46" customWidth="1"/>
    <col min="7414" max="7414" width="11.42578125" style="46" customWidth="1"/>
    <col min="7415" max="7415" width="12" style="46" bestFit="1" customWidth="1"/>
    <col min="7416" max="7416" width="12.85546875" style="46" customWidth="1"/>
    <col min="7417" max="7417" width="11.42578125" style="46" customWidth="1"/>
    <col min="7418" max="7663" width="11.42578125" style="46"/>
    <col min="7664" max="7664" width="6.7109375" style="46" customWidth="1"/>
    <col min="7665" max="7668" width="11.42578125" style="46" customWidth="1"/>
    <col min="7669" max="7669" width="13.7109375" style="46" customWidth="1"/>
    <col min="7670" max="7670" width="11.42578125" style="46" customWidth="1"/>
    <col min="7671" max="7671" width="12" style="46" bestFit="1" customWidth="1"/>
    <col min="7672" max="7672" width="12.85546875" style="46" customWidth="1"/>
    <col min="7673" max="7673" width="11.42578125" style="46" customWidth="1"/>
    <col min="7674" max="7919" width="11.42578125" style="46"/>
    <col min="7920" max="7920" width="6.7109375" style="46" customWidth="1"/>
    <col min="7921" max="7924" width="11.42578125" style="46" customWidth="1"/>
    <col min="7925" max="7925" width="13.7109375" style="46" customWidth="1"/>
    <col min="7926" max="7926" width="11.42578125" style="46" customWidth="1"/>
    <col min="7927" max="7927" width="12" style="46" bestFit="1" customWidth="1"/>
    <col min="7928" max="7928" width="12.85546875" style="46" customWidth="1"/>
    <col min="7929" max="7929" width="11.42578125" style="46" customWidth="1"/>
    <col min="7930" max="8175" width="11.42578125" style="46"/>
    <col min="8176" max="8176" width="6.7109375" style="46" customWidth="1"/>
    <col min="8177" max="8180" width="11.42578125" style="46" customWidth="1"/>
    <col min="8181" max="8181" width="13.7109375" style="46" customWidth="1"/>
    <col min="8182" max="8182" width="11.42578125" style="46" customWidth="1"/>
    <col min="8183" max="8183" width="12" style="46" bestFit="1" customWidth="1"/>
    <col min="8184" max="8184" width="12.85546875" style="46" customWidth="1"/>
    <col min="8185" max="8185" width="11.42578125" style="46" customWidth="1"/>
    <col min="8186" max="8431" width="11.42578125" style="46"/>
    <col min="8432" max="8432" width="6.7109375" style="46" customWidth="1"/>
    <col min="8433" max="8436" width="11.42578125" style="46" customWidth="1"/>
    <col min="8437" max="8437" width="13.7109375" style="46" customWidth="1"/>
    <col min="8438" max="8438" width="11.42578125" style="46" customWidth="1"/>
    <col min="8439" max="8439" width="12" style="46" bestFit="1" customWidth="1"/>
    <col min="8440" max="8440" width="12.85546875" style="46" customWidth="1"/>
    <col min="8441" max="8441" width="11.42578125" style="46" customWidth="1"/>
    <col min="8442" max="8687" width="11.42578125" style="46"/>
    <col min="8688" max="8688" width="6.7109375" style="46" customWidth="1"/>
    <col min="8689" max="8692" width="11.42578125" style="46" customWidth="1"/>
    <col min="8693" max="8693" width="13.7109375" style="46" customWidth="1"/>
    <col min="8694" max="8694" width="11.42578125" style="46" customWidth="1"/>
    <col min="8695" max="8695" width="12" style="46" bestFit="1" customWidth="1"/>
    <col min="8696" max="8696" width="12.85546875" style="46" customWidth="1"/>
    <col min="8697" max="8697" width="11.42578125" style="46" customWidth="1"/>
    <col min="8698" max="8943" width="11.42578125" style="46"/>
    <col min="8944" max="8944" width="6.7109375" style="46" customWidth="1"/>
    <col min="8945" max="8948" width="11.42578125" style="46" customWidth="1"/>
    <col min="8949" max="8949" width="13.7109375" style="46" customWidth="1"/>
    <col min="8950" max="8950" width="11.42578125" style="46" customWidth="1"/>
    <col min="8951" max="8951" width="12" style="46" bestFit="1" customWidth="1"/>
    <col min="8952" max="8952" width="12.85546875" style="46" customWidth="1"/>
    <col min="8953" max="8953" width="11.42578125" style="46" customWidth="1"/>
    <col min="8954" max="9199" width="11.42578125" style="46"/>
    <col min="9200" max="9200" width="6.7109375" style="46" customWidth="1"/>
    <col min="9201" max="9204" width="11.42578125" style="46" customWidth="1"/>
    <col min="9205" max="9205" width="13.7109375" style="46" customWidth="1"/>
    <col min="9206" max="9206" width="11.42578125" style="46" customWidth="1"/>
    <col min="9207" max="9207" width="12" style="46" bestFit="1" customWidth="1"/>
    <col min="9208" max="9208" width="12.85546875" style="46" customWidth="1"/>
    <col min="9209" max="9209" width="11.42578125" style="46" customWidth="1"/>
    <col min="9210" max="9455" width="11.42578125" style="46"/>
    <col min="9456" max="9456" width="6.7109375" style="46" customWidth="1"/>
    <col min="9457" max="9460" width="11.42578125" style="46" customWidth="1"/>
    <col min="9461" max="9461" width="13.7109375" style="46" customWidth="1"/>
    <col min="9462" max="9462" width="11.42578125" style="46" customWidth="1"/>
    <col min="9463" max="9463" width="12" style="46" bestFit="1" customWidth="1"/>
    <col min="9464" max="9464" width="12.85546875" style="46" customWidth="1"/>
    <col min="9465" max="9465" width="11.42578125" style="46" customWidth="1"/>
    <col min="9466" max="9711" width="11.42578125" style="46"/>
    <col min="9712" max="9712" width="6.7109375" style="46" customWidth="1"/>
    <col min="9713" max="9716" width="11.42578125" style="46" customWidth="1"/>
    <col min="9717" max="9717" width="13.7109375" style="46" customWidth="1"/>
    <col min="9718" max="9718" width="11.42578125" style="46" customWidth="1"/>
    <col min="9719" max="9719" width="12" style="46" bestFit="1" customWidth="1"/>
    <col min="9720" max="9720" width="12.85546875" style="46" customWidth="1"/>
    <col min="9721" max="9721" width="11.42578125" style="46" customWidth="1"/>
    <col min="9722" max="9967" width="11.42578125" style="46"/>
    <col min="9968" max="9968" width="6.7109375" style="46" customWidth="1"/>
    <col min="9969" max="9972" width="11.42578125" style="46" customWidth="1"/>
    <col min="9973" max="9973" width="13.7109375" style="46" customWidth="1"/>
    <col min="9974" max="9974" width="11.42578125" style="46" customWidth="1"/>
    <col min="9975" max="9975" width="12" style="46" bestFit="1" customWidth="1"/>
    <col min="9976" max="9976" width="12.85546875" style="46" customWidth="1"/>
    <col min="9977" max="9977" width="11.42578125" style="46" customWidth="1"/>
    <col min="9978" max="10223" width="11.42578125" style="46"/>
    <col min="10224" max="10224" width="6.7109375" style="46" customWidth="1"/>
    <col min="10225" max="10228" width="11.42578125" style="46" customWidth="1"/>
    <col min="10229" max="10229" width="13.7109375" style="46" customWidth="1"/>
    <col min="10230" max="10230" width="11.42578125" style="46" customWidth="1"/>
    <col min="10231" max="10231" width="12" style="46" bestFit="1" customWidth="1"/>
    <col min="10232" max="10232" width="12.85546875" style="46" customWidth="1"/>
    <col min="10233" max="10233" width="11.42578125" style="46" customWidth="1"/>
    <col min="10234" max="10479" width="11.42578125" style="46"/>
    <col min="10480" max="10480" width="6.7109375" style="46" customWidth="1"/>
    <col min="10481" max="10484" width="11.42578125" style="46" customWidth="1"/>
    <col min="10485" max="10485" width="13.7109375" style="46" customWidth="1"/>
    <col min="10486" max="10486" width="11.42578125" style="46" customWidth="1"/>
    <col min="10487" max="10487" width="12" style="46" bestFit="1" customWidth="1"/>
    <col min="10488" max="10488" width="12.85546875" style="46" customWidth="1"/>
    <col min="10489" max="10489" width="11.42578125" style="46" customWidth="1"/>
    <col min="10490" max="10735" width="11.42578125" style="46"/>
    <col min="10736" max="10736" width="6.7109375" style="46" customWidth="1"/>
    <col min="10737" max="10740" width="11.42578125" style="46" customWidth="1"/>
    <col min="10741" max="10741" width="13.7109375" style="46" customWidth="1"/>
    <col min="10742" max="10742" width="11.42578125" style="46" customWidth="1"/>
    <col min="10743" max="10743" width="12" style="46" bestFit="1" customWidth="1"/>
    <col min="10744" max="10744" width="12.85546875" style="46" customWidth="1"/>
    <col min="10745" max="10745" width="11.42578125" style="46" customWidth="1"/>
    <col min="10746" max="10991" width="11.42578125" style="46"/>
    <col min="10992" max="10992" width="6.7109375" style="46" customWidth="1"/>
    <col min="10993" max="10996" width="11.42578125" style="46" customWidth="1"/>
    <col min="10997" max="10997" width="13.7109375" style="46" customWidth="1"/>
    <col min="10998" max="10998" width="11.42578125" style="46" customWidth="1"/>
    <col min="10999" max="10999" width="12" style="46" bestFit="1" customWidth="1"/>
    <col min="11000" max="11000" width="12.85546875" style="46" customWidth="1"/>
    <col min="11001" max="11001" width="11.42578125" style="46" customWidth="1"/>
    <col min="11002" max="11247" width="11.42578125" style="46"/>
    <col min="11248" max="11248" width="6.7109375" style="46" customWidth="1"/>
    <col min="11249" max="11252" width="11.42578125" style="46" customWidth="1"/>
    <col min="11253" max="11253" width="13.7109375" style="46" customWidth="1"/>
    <col min="11254" max="11254" width="11.42578125" style="46" customWidth="1"/>
    <col min="11255" max="11255" width="12" style="46" bestFit="1" customWidth="1"/>
    <col min="11256" max="11256" width="12.85546875" style="46" customWidth="1"/>
    <col min="11257" max="11257" width="11.42578125" style="46" customWidth="1"/>
    <col min="11258" max="11503" width="11.42578125" style="46"/>
    <col min="11504" max="11504" width="6.7109375" style="46" customWidth="1"/>
    <col min="11505" max="11508" width="11.42578125" style="46" customWidth="1"/>
    <col min="11509" max="11509" width="13.7109375" style="46" customWidth="1"/>
    <col min="11510" max="11510" width="11.42578125" style="46" customWidth="1"/>
    <col min="11511" max="11511" width="12" style="46" bestFit="1" customWidth="1"/>
    <col min="11512" max="11512" width="12.85546875" style="46" customWidth="1"/>
    <col min="11513" max="11513" width="11.42578125" style="46" customWidth="1"/>
    <col min="11514" max="11759" width="11.42578125" style="46"/>
    <col min="11760" max="11760" width="6.7109375" style="46" customWidth="1"/>
    <col min="11761" max="11764" width="11.42578125" style="46" customWidth="1"/>
    <col min="11765" max="11765" width="13.7109375" style="46" customWidth="1"/>
    <col min="11766" max="11766" width="11.42578125" style="46" customWidth="1"/>
    <col min="11767" max="11767" width="12" style="46" bestFit="1" customWidth="1"/>
    <col min="11768" max="11768" width="12.85546875" style="46" customWidth="1"/>
    <col min="11769" max="11769" width="11.42578125" style="46" customWidth="1"/>
    <col min="11770" max="12015" width="11.42578125" style="46"/>
    <col min="12016" max="12016" width="6.7109375" style="46" customWidth="1"/>
    <col min="12017" max="12020" width="11.42578125" style="46" customWidth="1"/>
    <col min="12021" max="12021" width="13.7109375" style="46" customWidth="1"/>
    <col min="12022" max="12022" width="11.42578125" style="46" customWidth="1"/>
    <col min="12023" max="12023" width="12" style="46" bestFit="1" customWidth="1"/>
    <col min="12024" max="12024" width="12.85546875" style="46" customWidth="1"/>
    <col min="12025" max="12025" width="11.42578125" style="46" customWidth="1"/>
    <col min="12026" max="12271" width="11.42578125" style="46"/>
    <col min="12272" max="12272" width="6.7109375" style="46" customWidth="1"/>
    <col min="12273" max="12276" width="11.42578125" style="46" customWidth="1"/>
    <col min="12277" max="12277" width="13.7109375" style="46" customWidth="1"/>
    <col min="12278" max="12278" width="11.42578125" style="46" customWidth="1"/>
    <col min="12279" max="12279" width="12" style="46" bestFit="1" customWidth="1"/>
    <col min="12280" max="12280" width="12.85546875" style="46" customWidth="1"/>
    <col min="12281" max="12281" width="11.42578125" style="46" customWidth="1"/>
    <col min="12282" max="12527" width="11.42578125" style="46"/>
    <col min="12528" max="12528" width="6.7109375" style="46" customWidth="1"/>
    <col min="12529" max="12532" width="11.42578125" style="46" customWidth="1"/>
    <col min="12533" max="12533" width="13.7109375" style="46" customWidth="1"/>
    <col min="12534" max="12534" width="11.42578125" style="46" customWidth="1"/>
    <col min="12535" max="12535" width="12" style="46" bestFit="1" customWidth="1"/>
    <col min="12536" max="12536" width="12.85546875" style="46" customWidth="1"/>
    <col min="12537" max="12537" width="11.42578125" style="46" customWidth="1"/>
    <col min="12538" max="12783" width="11.42578125" style="46"/>
    <col min="12784" max="12784" width="6.7109375" style="46" customWidth="1"/>
    <col min="12785" max="12788" width="11.42578125" style="46" customWidth="1"/>
    <col min="12789" max="12789" width="13.7109375" style="46" customWidth="1"/>
    <col min="12790" max="12790" width="11.42578125" style="46" customWidth="1"/>
    <col min="12791" max="12791" width="12" style="46" bestFit="1" customWidth="1"/>
    <col min="12792" max="12792" width="12.85546875" style="46" customWidth="1"/>
    <col min="12793" max="12793" width="11.42578125" style="46" customWidth="1"/>
    <col min="12794" max="13039" width="11.42578125" style="46"/>
    <col min="13040" max="13040" width="6.7109375" style="46" customWidth="1"/>
    <col min="13041" max="13044" width="11.42578125" style="46" customWidth="1"/>
    <col min="13045" max="13045" width="13.7109375" style="46" customWidth="1"/>
    <col min="13046" max="13046" width="11.42578125" style="46" customWidth="1"/>
    <col min="13047" max="13047" width="12" style="46" bestFit="1" customWidth="1"/>
    <col min="13048" max="13048" width="12.85546875" style="46" customWidth="1"/>
    <col min="13049" max="13049" width="11.42578125" style="46" customWidth="1"/>
    <col min="13050" max="13295" width="11.42578125" style="46"/>
    <col min="13296" max="13296" width="6.7109375" style="46" customWidth="1"/>
    <col min="13297" max="13300" width="11.42578125" style="46" customWidth="1"/>
    <col min="13301" max="13301" width="13.7109375" style="46" customWidth="1"/>
    <col min="13302" max="13302" width="11.42578125" style="46" customWidth="1"/>
    <col min="13303" max="13303" width="12" style="46" bestFit="1" customWidth="1"/>
    <col min="13304" max="13304" width="12.85546875" style="46" customWidth="1"/>
    <col min="13305" max="13305" width="11.42578125" style="46" customWidth="1"/>
    <col min="13306" max="13551" width="11.42578125" style="46"/>
    <col min="13552" max="13552" width="6.7109375" style="46" customWidth="1"/>
    <col min="13553" max="13556" width="11.42578125" style="46" customWidth="1"/>
    <col min="13557" max="13557" width="13.7109375" style="46" customWidth="1"/>
    <col min="13558" max="13558" width="11.42578125" style="46" customWidth="1"/>
    <col min="13559" max="13559" width="12" style="46" bestFit="1" customWidth="1"/>
    <col min="13560" max="13560" width="12.85546875" style="46" customWidth="1"/>
    <col min="13561" max="13561" width="11.42578125" style="46" customWidth="1"/>
    <col min="13562" max="13807" width="11.42578125" style="46"/>
    <col min="13808" max="13808" width="6.7109375" style="46" customWidth="1"/>
    <col min="13809" max="13812" width="11.42578125" style="46" customWidth="1"/>
    <col min="13813" max="13813" width="13.7109375" style="46" customWidth="1"/>
    <col min="13814" max="13814" width="11.42578125" style="46" customWidth="1"/>
    <col min="13815" max="13815" width="12" style="46" bestFit="1" customWidth="1"/>
    <col min="13816" max="13816" width="12.85546875" style="46" customWidth="1"/>
    <col min="13817" max="13817" width="11.42578125" style="46" customWidth="1"/>
    <col min="13818" max="14063" width="11.42578125" style="46"/>
    <col min="14064" max="14064" width="6.7109375" style="46" customWidth="1"/>
    <col min="14065" max="14068" width="11.42578125" style="46" customWidth="1"/>
    <col min="14069" max="14069" width="13.7109375" style="46" customWidth="1"/>
    <col min="14070" max="14070" width="11.42578125" style="46" customWidth="1"/>
    <col min="14071" max="14071" width="12" style="46" bestFit="1" customWidth="1"/>
    <col min="14072" max="14072" width="12.85546875" style="46" customWidth="1"/>
    <col min="14073" max="14073" width="11.42578125" style="46" customWidth="1"/>
    <col min="14074" max="14319" width="11.42578125" style="46"/>
    <col min="14320" max="14320" width="6.7109375" style="46" customWidth="1"/>
    <col min="14321" max="14324" width="11.42578125" style="46" customWidth="1"/>
    <col min="14325" max="14325" width="13.7109375" style="46" customWidth="1"/>
    <col min="14326" max="14326" width="11.42578125" style="46" customWidth="1"/>
    <col min="14327" max="14327" width="12" style="46" bestFit="1" customWidth="1"/>
    <col min="14328" max="14328" width="12.85546875" style="46" customWidth="1"/>
    <col min="14329" max="14329" width="11.42578125" style="46" customWidth="1"/>
    <col min="14330" max="14575" width="11.42578125" style="46"/>
    <col min="14576" max="14576" width="6.7109375" style="46" customWidth="1"/>
    <col min="14577" max="14580" width="11.42578125" style="46" customWidth="1"/>
    <col min="14581" max="14581" width="13.7109375" style="46" customWidth="1"/>
    <col min="14582" max="14582" width="11.42578125" style="46" customWidth="1"/>
    <col min="14583" max="14583" width="12" style="46" bestFit="1" customWidth="1"/>
    <col min="14584" max="14584" width="12.85546875" style="46" customWidth="1"/>
    <col min="14585" max="14585" width="11.42578125" style="46" customWidth="1"/>
    <col min="14586" max="14831" width="11.42578125" style="46"/>
    <col min="14832" max="14832" width="6.7109375" style="46" customWidth="1"/>
    <col min="14833" max="14836" width="11.42578125" style="46" customWidth="1"/>
    <col min="14837" max="14837" width="13.7109375" style="46" customWidth="1"/>
    <col min="14838" max="14838" width="11.42578125" style="46" customWidth="1"/>
    <col min="14839" max="14839" width="12" style="46" bestFit="1" customWidth="1"/>
    <col min="14840" max="14840" width="12.85546875" style="46" customWidth="1"/>
    <col min="14841" max="14841" width="11.42578125" style="46" customWidth="1"/>
    <col min="14842" max="15087" width="11.42578125" style="46"/>
    <col min="15088" max="15088" width="6.7109375" style="46" customWidth="1"/>
    <col min="15089" max="15092" width="11.42578125" style="46" customWidth="1"/>
    <col min="15093" max="15093" width="13.7109375" style="46" customWidth="1"/>
    <col min="15094" max="15094" width="11.42578125" style="46" customWidth="1"/>
    <col min="15095" max="15095" width="12" style="46" bestFit="1" customWidth="1"/>
    <col min="15096" max="15096" width="12.85546875" style="46" customWidth="1"/>
    <col min="15097" max="15097" width="11.42578125" style="46" customWidth="1"/>
    <col min="15098" max="15343" width="11.42578125" style="46"/>
    <col min="15344" max="15344" width="6.7109375" style="46" customWidth="1"/>
    <col min="15345" max="15348" width="11.42578125" style="46" customWidth="1"/>
    <col min="15349" max="15349" width="13.7109375" style="46" customWidth="1"/>
    <col min="15350" max="15350" width="11.42578125" style="46" customWidth="1"/>
    <col min="15351" max="15351" width="12" style="46" bestFit="1" customWidth="1"/>
    <col min="15352" max="15352" width="12.85546875" style="46" customWidth="1"/>
    <col min="15353" max="15353" width="11.42578125" style="46" customWidth="1"/>
    <col min="15354" max="15599" width="11.42578125" style="46"/>
    <col min="15600" max="15600" width="6.7109375" style="46" customWidth="1"/>
    <col min="15601" max="15604" width="11.42578125" style="46" customWidth="1"/>
    <col min="15605" max="15605" width="13.7109375" style="46" customWidth="1"/>
    <col min="15606" max="15606" width="11.42578125" style="46" customWidth="1"/>
    <col min="15607" max="15607" width="12" style="46" bestFit="1" customWidth="1"/>
    <col min="15608" max="15608" width="12.85546875" style="46" customWidth="1"/>
    <col min="15609" max="15609" width="11.42578125" style="46" customWidth="1"/>
    <col min="15610" max="15855" width="11.42578125" style="46"/>
    <col min="15856" max="15856" width="6.7109375" style="46" customWidth="1"/>
    <col min="15857" max="15860" width="11.42578125" style="46" customWidth="1"/>
    <col min="15861" max="15861" width="13.7109375" style="46" customWidth="1"/>
    <col min="15862" max="15862" width="11.42578125" style="46" customWidth="1"/>
    <col min="15863" max="15863" width="12" style="46" bestFit="1" customWidth="1"/>
    <col min="15864" max="15864" width="12.85546875" style="46" customWidth="1"/>
    <col min="15865" max="15865" width="11.42578125" style="46" customWidth="1"/>
    <col min="15866" max="16111" width="11.42578125" style="46"/>
    <col min="16112" max="16112" width="6.7109375" style="46" customWidth="1"/>
    <col min="16113" max="16116" width="11.42578125" style="46" customWidth="1"/>
    <col min="16117" max="16117" width="13.7109375" style="46" customWidth="1"/>
    <col min="16118" max="16118" width="11.42578125" style="46" customWidth="1"/>
    <col min="16119" max="16119" width="12" style="46" bestFit="1" customWidth="1"/>
    <col min="16120" max="16120" width="12.85546875" style="46" customWidth="1"/>
    <col min="16121" max="16121" width="11.42578125" style="46" customWidth="1"/>
    <col min="16122" max="16384" width="11.42578125" style="46"/>
  </cols>
  <sheetData>
    <row r="1" spans="2:9" ht="13.5" thickBot="1" x14ac:dyDescent="0.3"/>
    <row r="2" spans="2:9" s="14" customFormat="1" ht="15" x14ac:dyDescent="0.2">
      <c r="B2" s="11" t="s">
        <v>31</v>
      </c>
      <c r="C2" s="221"/>
      <c r="D2" s="221"/>
      <c r="E2" s="221"/>
      <c r="F2" s="12" t="s">
        <v>32</v>
      </c>
      <c r="G2" s="221"/>
      <c r="H2" s="221"/>
      <c r="I2" s="222"/>
    </row>
    <row r="3" spans="2:9" s="14" customFormat="1" ht="15" x14ac:dyDescent="0.2">
      <c r="B3" s="15" t="s">
        <v>33</v>
      </c>
      <c r="C3" s="223"/>
      <c r="D3" s="223"/>
      <c r="E3" s="223"/>
      <c r="F3" s="16" t="s">
        <v>34</v>
      </c>
      <c r="G3" s="223"/>
      <c r="H3" s="223"/>
      <c r="I3" s="224"/>
    </row>
    <row r="4" spans="2:9" s="14" customFormat="1" ht="15" x14ac:dyDescent="0.2">
      <c r="B4" s="15" t="s">
        <v>35</v>
      </c>
      <c r="C4" s="223"/>
      <c r="D4" s="223"/>
      <c r="E4" s="223"/>
      <c r="F4" s="16" t="s">
        <v>36</v>
      </c>
      <c r="G4" s="223"/>
      <c r="H4" s="223"/>
      <c r="I4" s="224"/>
    </row>
    <row r="5" spans="2:9" s="14" customFormat="1" ht="24" x14ac:dyDescent="0.2">
      <c r="B5" s="15" t="s">
        <v>37</v>
      </c>
      <c r="C5" s="223"/>
      <c r="D5" s="223"/>
      <c r="E5" s="223"/>
      <c r="F5" s="17" t="s">
        <v>38</v>
      </c>
      <c r="G5" s="223"/>
      <c r="H5" s="223"/>
      <c r="I5" s="224"/>
    </row>
    <row r="6" spans="2:9" s="14" customFormat="1" ht="15.75" thickBot="1" x14ac:dyDescent="0.3">
      <c r="B6" s="18"/>
      <c r="C6" s="19"/>
      <c r="D6" s="19"/>
      <c r="E6" s="19"/>
      <c r="F6" s="20" t="s">
        <v>39</v>
      </c>
      <c r="G6" s="21"/>
      <c r="H6" s="22"/>
      <c r="I6" s="23"/>
    </row>
    <row r="7" spans="2:9" s="14" customFormat="1" ht="15.75" thickBot="1" x14ac:dyDescent="0.3">
      <c r="C7" s="13"/>
      <c r="E7" s="13"/>
      <c r="G7" s="13"/>
      <c r="I7" s="13"/>
    </row>
    <row r="8" spans="2:9" s="14" customFormat="1" ht="12" customHeight="1" x14ac:dyDescent="0.25">
      <c r="B8" s="24" t="s">
        <v>40</v>
      </c>
      <c r="C8" s="25"/>
      <c r="D8" s="225" t="s">
        <v>109</v>
      </c>
      <c r="E8" s="225"/>
      <c r="F8" s="225"/>
      <c r="G8" s="225"/>
      <c r="H8" s="26" t="s">
        <v>41</v>
      </c>
      <c r="I8" s="27">
        <v>30</v>
      </c>
    </row>
    <row r="9" spans="2:9" s="33" customFormat="1" ht="12" customHeight="1" x14ac:dyDescent="0.25">
      <c r="B9" s="28" t="s">
        <v>42</v>
      </c>
      <c r="C9" s="29"/>
      <c r="D9" s="30"/>
      <c r="E9" s="29"/>
      <c r="F9" s="30"/>
      <c r="G9" s="29"/>
      <c r="H9" s="30"/>
      <c r="I9" s="31" t="s">
        <v>43</v>
      </c>
    </row>
    <row r="10" spans="2:9" s="14" customFormat="1" ht="12" customHeight="1" x14ac:dyDescent="0.25">
      <c r="B10" s="34" t="s">
        <v>44</v>
      </c>
      <c r="C10" s="35"/>
      <c r="D10" s="36"/>
      <c r="E10" s="37"/>
      <c r="F10" s="36"/>
      <c r="G10" s="37"/>
      <c r="H10" s="36"/>
      <c r="I10" s="38"/>
    </row>
    <row r="11" spans="2:9" s="14" customFormat="1" ht="12" customHeight="1" x14ac:dyDescent="0.25">
      <c r="B11" s="34" t="s">
        <v>45</v>
      </c>
      <c r="C11" s="39"/>
      <c r="D11" s="40"/>
      <c r="E11" s="41"/>
      <c r="F11" s="40"/>
      <c r="G11" s="41"/>
      <c r="H11" s="42">
        <v>700</v>
      </c>
      <c r="I11" s="38"/>
    </row>
    <row r="12" spans="2:9" s="14" customFormat="1" ht="12" customHeight="1" x14ac:dyDescent="0.25">
      <c r="B12" s="34" t="s">
        <v>46</v>
      </c>
      <c r="C12" s="35"/>
      <c r="D12" s="36"/>
      <c r="E12" s="37"/>
      <c r="F12" s="36"/>
      <c r="G12" s="37"/>
      <c r="H12" s="43"/>
      <c r="I12" s="38"/>
    </row>
    <row r="13" spans="2:9" s="14" customFormat="1" ht="12" customHeight="1" x14ac:dyDescent="0.25">
      <c r="B13" s="44"/>
      <c r="C13" s="45"/>
      <c r="D13" s="45"/>
      <c r="E13" s="41"/>
      <c r="F13" s="40"/>
      <c r="G13" s="41"/>
      <c r="H13" s="43"/>
      <c r="I13" s="38"/>
    </row>
    <row r="14" spans="2:9" s="14" customFormat="1" ht="12" customHeight="1" x14ac:dyDescent="0.25">
      <c r="B14" s="47"/>
      <c r="C14" s="48"/>
      <c r="D14" s="48"/>
      <c r="E14" s="49"/>
      <c r="F14" s="50"/>
      <c r="G14" s="49"/>
      <c r="H14" s="51"/>
      <c r="I14" s="38"/>
    </row>
    <row r="15" spans="2:9" s="14" customFormat="1" ht="12" customHeight="1" x14ac:dyDescent="0.25">
      <c r="B15" s="44"/>
      <c r="C15" s="45"/>
      <c r="D15" s="45"/>
      <c r="E15" s="49"/>
      <c r="F15" s="50"/>
      <c r="G15" s="49"/>
      <c r="H15" s="43"/>
      <c r="I15" s="38"/>
    </row>
    <row r="16" spans="2:9" s="14" customFormat="1" ht="12" customHeight="1" x14ac:dyDescent="0.25">
      <c r="B16" s="34" t="s">
        <v>47</v>
      </c>
      <c r="C16" s="35"/>
      <c r="D16" s="52"/>
      <c r="E16" s="49"/>
      <c r="F16" s="50"/>
      <c r="G16" s="49"/>
      <c r="H16" s="51">
        <v>100</v>
      </c>
      <c r="I16" s="38"/>
    </row>
    <row r="17" spans="2:9" s="14" customFormat="1" ht="12" customHeight="1" x14ac:dyDescent="0.25">
      <c r="B17" s="34" t="s">
        <v>48</v>
      </c>
      <c r="C17" s="35"/>
      <c r="D17" s="50"/>
      <c r="E17" s="49"/>
      <c r="F17" s="50"/>
      <c r="G17" s="49"/>
      <c r="H17" s="51"/>
      <c r="I17" s="38"/>
    </row>
    <row r="18" spans="2:9" s="14" customFormat="1" ht="12" customHeight="1" x14ac:dyDescent="0.25">
      <c r="B18" s="34" t="s">
        <v>49</v>
      </c>
      <c r="C18" s="35"/>
      <c r="D18" s="36"/>
      <c r="E18" s="49"/>
      <c r="F18" s="50"/>
      <c r="G18" s="49"/>
      <c r="H18" s="51"/>
      <c r="I18" s="38"/>
    </row>
    <row r="19" spans="2:9" s="14" customFormat="1" ht="12" customHeight="1" x14ac:dyDescent="0.25">
      <c r="B19" s="34" t="s">
        <v>50</v>
      </c>
      <c r="C19" s="35"/>
      <c r="D19" s="40"/>
      <c r="E19" s="49"/>
      <c r="F19" s="50"/>
      <c r="G19" s="49"/>
      <c r="H19" s="51"/>
      <c r="I19" s="38"/>
    </row>
    <row r="20" spans="2:9" s="14" customFormat="1" ht="12" customHeight="1" x14ac:dyDescent="0.25">
      <c r="B20" s="34" t="s">
        <v>51</v>
      </c>
      <c r="C20" s="35"/>
      <c r="D20" s="36"/>
      <c r="E20" s="37"/>
      <c r="F20" s="36"/>
      <c r="G20" s="37"/>
      <c r="H20" s="43"/>
      <c r="I20" s="38"/>
    </row>
    <row r="21" spans="2:9" s="14" customFormat="1" ht="12" customHeight="1" x14ac:dyDescent="0.25">
      <c r="B21" s="34" t="s">
        <v>52</v>
      </c>
      <c r="C21" s="35"/>
      <c r="D21" s="36"/>
      <c r="E21" s="37"/>
      <c r="F21" s="36"/>
      <c r="G21" s="37"/>
      <c r="H21" s="43"/>
      <c r="I21" s="38"/>
    </row>
    <row r="22" spans="2:9" s="14" customFormat="1" ht="12" customHeight="1" x14ac:dyDescent="0.25">
      <c r="B22" s="44"/>
      <c r="C22" s="45"/>
      <c r="D22" s="45"/>
      <c r="E22" s="41"/>
      <c r="F22" s="40"/>
      <c r="G22" s="41"/>
      <c r="H22" s="42"/>
      <c r="I22" s="38"/>
    </row>
    <row r="23" spans="2:9" s="14" customFormat="1" ht="12" customHeight="1" x14ac:dyDescent="0.25">
      <c r="B23" s="44"/>
      <c r="C23" s="45"/>
      <c r="D23" s="45"/>
      <c r="E23" s="41"/>
      <c r="F23" s="40"/>
      <c r="G23" s="41"/>
      <c r="H23" s="42"/>
      <c r="I23" s="38"/>
    </row>
    <row r="24" spans="2:9" s="14" customFormat="1" ht="12" customHeight="1" x14ac:dyDescent="0.25">
      <c r="B24" s="34" t="s">
        <v>53</v>
      </c>
      <c r="C24" s="35"/>
      <c r="D24" s="36"/>
      <c r="E24" s="37"/>
      <c r="F24" s="36"/>
      <c r="G24" s="37"/>
      <c r="H24" s="53"/>
      <c r="I24" s="38"/>
    </row>
    <row r="25" spans="2:9" s="14" customFormat="1" ht="12" customHeight="1" x14ac:dyDescent="0.25">
      <c r="B25" s="44"/>
      <c r="C25" s="45"/>
      <c r="D25" s="45"/>
      <c r="E25" s="41"/>
      <c r="F25" s="40"/>
      <c r="G25" s="41"/>
      <c r="H25" s="42"/>
      <c r="I25" s="38"/>
    </row>
    <row r="26" spans="2:9" s="14" customFormat="1" ht="12" customHeight="1" x14ac:dyDescent="0.25">
      <c r="B26" s="34" t="s">
        <v>54</v>
      </c>
      <c r="C26" s="35"/>
      <c r="D26" s="36"/>
      <c r="E26" s="37"/>
      <c r="F26" s="36"/>
      <c r="G26" s="37"/>
      <c r="H26" s="43"/>
      <c r="I26" s="38"/>
    </row>
    <row r="27" spans="2:9" s="14" customFormat="1" ht="12" customHeight="1" x14ac:dyDescent="0.25">
      <c r="B27" s="44"/>
      <c r="C27" s="45"/>
      <c r="D27" s="54"/>
      <c r="E27" s="41"/>
      <c r="F27" s="40"/>
      <c r="G27" s="41"/>
      <c r="H27" s="42"/>
      <c r="I27" s="38"/>
    </row>
    <row r="28" spans="2:9" s="14" customFormat="1" ht="12" customHeight="1" x14ac:dyDescent="0.25">
      <c r="B28" s="34" t="s">
        <v>55</v>
      </c>
      <c r="C28" s="35"/>
      <c r="D28" s="36"/>
      <c r="E28" s="37"/>
      <c r="F28" s="36"/>
      <c r="G28" s="37"/>
      <c r="H28" s="53"/>
      <c r="I28" s="38"/>
    </row>
    <row r="29" spans="2:9" s="14" customFormat="1" ht="12" customHeight="1" x14ac:dyDescent="0.25">
      <c r="B29" s="44"/>
      <c r="C29" s="45"/>
      <c r="D29" s="45"/>
      <c r="E29" s="41"/>
      <c r="F29" s="40"/>
      <c r="G29" s="41"/>
      <c r="H29" s="42"/>
      <c r="I29" s="38"/>
    </row>
    <row r="30" spans="2:9" s="14" customFormat="1" ht="12" customHeight="1" x14ac:dyDescent="0.25">
      <c r="B30" s="44"/>
      <c r="C30" s="45"/>
      <c r="D30" s="45"/>
      <c r="E30" s="41"/>
      <c r="F30" s="40"/>
      <c r="G30" s="41"/>
      <c r="H30" s="42"/>
      <c r="I30" s="38"/>
    </row>
    <row r="31" spans="2:9" s="33" customFormat="1" ht="12" customHeight="1" thickBot="1" x14ac:dyDescent="0.3">
      <c r="B31" s="28"/>
      <c r="C31" s="29"/>
      <c r="D31" s="30" t="s">
        <v>56</v>
      </c>
      <c r="E31" s="29"/>
      <c r="F31" s="55"/>
      <c r="G31" s="56"/>
      <c r="H31" s="55"/>
      <c r="I31" s="57">
        <f>SUM(H11:H30)</f>
        <v>800</v>
      </c>
    </row>
    <row r="32" spans="2:9" s="14" customFormat="1" ht="12" customHeight="1" x14ac:dyDescent="0.25">
      <c r="B32" s="58"/>
      <c r="C32" s="37"/>
      <c r="D32" s="36"/>
      <c r="E32" s="37"/>
      <c r="F32" s="36"/>
      <c r="G32" s="37"/>
      <c r="H32" s="36"/>
      <c r="I32" s="38"/>
    </row>
    <row r="33" spans="2:9" s="33" customFormat="1" ht="12" customHeight="1" x14ac:dyDescent="0.25">
      <c r="B33" s="28" t="s">
        <v>57</v>
      </c>
      <c r="C33" s="29"/>
      <c r="D33" s="30"/>
      <c r="E33" s="29"/>
      <c r="F33" s="30"/>
      <c r="G33" s="29"/>
      <c r="H33" s="30"/>
      <c r="I33" s="59"/>
    </row>
    <row r="34" spans="2:9" s="33" customFormat="1" ht="12" customHeight="1" x14ac:dyDescent="0.25">
      <c r="B34" s="28" t="s">
        <v>58</v>
      </c>
      <c r="C34" s="29"/>
      <c r="D34" s="30"/>
      <c r="E34" s="29"/>
      <c r="F34" s="30"/>
      <c r="G34" s="29"/>
      <c r="H34" s="30"/>
      <c r="I34" s="59"/>
    </row>
    <row r="35" spans="2:9" s="14" customFormat="1" ht="12" customHeight="1" x14ac:dyDescent="0.25">
      <c r="B35" s="58"/>
      <c r="C35" s="37"/>
      <c r="D35" s="36"/>
      <c r="E35" s="37"/>
      <c r="F35" s="60" t="s">
        <v>59</v>
      </c>
      <c r="G35" s="37"/>
      <c r="H35" s="36"/>
      <c r="I35" s="38"/>
    </row>
    <row r="36" spans="2:9" s="14" customFormat="1" ht="12" customHeight="1" x14ac:dyDescent="0.25">
      <c r="B36" s="34" t="s">
        <v>60</v>
      </c>
      <c r="C36" s="37"/>
      <c r="D36" s="61">
        <f>+E59</f>
        <v>816.66666666666686</v>
      </c>
      <c r="E36" s="62"/>
      <c r="F36" s="63">
        <v>4.7E-2</v>
      </c>
      <c r="G36" s="39"/>
      <c r="H36" s="42">
        <f>E59*F36</f>
        <v>38.38333333333334</v>
      </c>
      <c r="I36" s="38"/>
    </row>
    <row r="37" spans="2:9" s="14" customFormat="1" ht="12" customHeight="1" x14ac:dyDescent="0.25">
      <c r="B37" s="34" t="s">
        <v>61</v>
      </c>
      <c r="C37" s="41"/>
      <c r="D37" s="64">
        <f>F62</f>
        <v>916.66666666666686</v>
      </c>
      <c r="E37" s="65"/>
      <c r="F37" s="63">
        <v>1.6E-2</v>
      </c>
      <c r="G37" s="66"/>
      <c r="H37" s="51">
        <f>F62*F37</f>
        <v>14.66666666666667</v>
      </c>
      <c r="I37" s="38"/>
    </row>
    <row r="38" spans="2:9" s="14" customFormat="1" ht="12" customHeight="1" x14ac:dyDescent="0.25">
      <c r="B38" s="34" t="s">
        <v>62</v>
      </c>
      <c r="C38" s="37"/>
      <c r="D38" s="64">
        <f>F62</f>
        <v>916.66666666666686</v>
      </c>
      <c r="E38" s="65"/>
      <c r="F38" s="63">
        <v>1E-3</v>
      </c>
      <c r="G38" s="66"/>
      <c r="H38" s="51">
        <f>F62*F38</f>
        <v>0.91666666666666685</v>
      </c>
      <c r="I38" s="38"/>
    </row>
    <row r="39" spans="2:9" s="14" customFormat="1" ht="12" customHeight="1" x14ac:dyDescent="0.25">
      <c r="B39" s="34" t="s">
        <v>63</v>
      </c>
      <c r="C39" s="37"/>
      <c r="D39" s="35"/>
      <c r="E39" s="67">
        <f>F65</f>
        <v>100</v>
      </c>
      <c r="F39" s="63">
        <v>4.7E-2</v>
      </c>
      <c r="G39" s="66"/>
      <c r="H39" s="51">
        <f>E39*F39</f>
        <v>4.7</v>
      </c>
      <c r="I39" s="38"/>
    </row>
    <row r="40" spans="2:9" s="14" customFormat="1" ht="12" customHeight="1" x14ac:dyDescent="0.25">
      <c r="B40" s="34" t="s">
        <v>64</v>
      </c>
      <c r="C40" s="37"/>
      <c r="D40" s="35"/>
      <c r="E40" s="67">
        <f>F66</f>
        <v>0</v>
      </c>
      <c r="F40" s="63">
        <v>0.02</v>
      </c>
      <c r="G40" s="66"/>
      <c r="H40" s="51">
        <f>E40*F40</f>
        <v>0</v>
      </c>
      <c r="I40" s="38"/>
    </row>
    <row r="41" spans="2:9" s="33" customFormat="1" ht="12" customHeight="1" x14ac:dyDescent="0.25">
      <c r="B41" s="28" t="s">
        <v>65</v>
      </c>
      <c r="C41" s="29"/>
      <c r="D41" s="68"/>
      <c r="E41" s="68"/>
      <c r="F41" s="68"/>
      <c r="G41" s="68"/>
      <c r="H41" s="69">
        <f>SUM(H36:H40)</f>
        <v>58.666666666666679</v>
      </c>
      <c r="I41" s="59"/>
    </row>
    <row r="42" spans="2:9" s="14" customFormat="1" ht="12" customHeight="1" x14ac:dyDescent="0.25">
      <c r="B42" s="58"/>
      <c r="C42" s="37"/>
      <c r="D42" s="35"/>
      <c r="E42" s="35"/>
      <c r="F42" s="35"/>
      <c r="G42" s="35"/>
      <c r="H42" s="43"/>
      <c r="I42" s="38"/>
    </row>
    <row r="43" spans="2:9" s="14" customFormat="1" ht="12" customHeight="1" x14ac:dyDescent="0.25">
      <c r="B43" s="34" t="s">
        <v>66</v>
      </c>
      <c r="C43" s="70">
        <f>+I31</f>
        <v>800</v>
      </c>
      <c r="D43" s="39"/>
      <c r="E43" s="39"/>
      <c r="F43" s="71">
        <v>0.02</v>
      </c>
      <c r="G43" s="39"/>
      <c r="H43" s="42">
        <f>C43*F43</f>
        <v>16</v>
      </c>
      <c r="I43" s="38"/>
    </row>
    <row r="44" spans="2:9" s="14" customFormat="1" ht="12" customHeight="1" x14ac:dyDescent="0.25">
      <c r="B44" s="34" t="s">
        <v>67</v>
      </c>
      <c r="C44" s="41"/>
      <c r="D44" s="39"/>
      <c r="E44" s="39"/>
      <c r="F44" s="72"/>
      <c r="G44" s="39"/>
      <c r="H44" s="51"/>
      <c r="I44" s="38"/>
    </row>
    <row r="45" spans="2:9" s="14" customFormat="1" ht="12" customHeight="1" x14ac:dyDescent="0.25">
      <c r="B45" s="34" t="s">
        <v>68</v>
      </c>
      <c r="C45" s="37"/>
      <c r="D45" s="36"/>
      <c r="E45" s="37"/>
      <c r="F45" s="50"/>
      <c r="G45" s="49"/>
      <c r="H45" s="51"/>
      <c r="I45" s="38"/>
    </row>
    <row r="46" spans="2:9" s="14" customFormat="1" ht="12" customHeight="1" x14ac:dyDescent="0.25">
      <c r="B46" s="34" t="s">
        <v>69</v>
      </c>
      <c r="C46" s="37"/>
      <c r="D46" s="40"/>
      <c r="E46" s="41"/>
      <c r="F46" s="40"/>
      <c r="G46" s="41"/>
      <c r="H46" s="51"/>
      <c r="I46" s="38"/>
    </row>
    <row r="47" spans="2:9" s="14" customFormat="1" ht="12" customHeight="1" x14ac:dyDescent="0.25">
      <c r="B47" s="58"/>
      <c r="C47" s="37"/>
      <c r="D47" s="36"/>
      <c r="E47" s="37"/>
      <c r="F47" s="36"/>
      <c r="G47" s="37"/>
      <c r="H47" s="73"/>
      <c r="I47" s="38"/>
    </row>
    <row r="48" spans="2:9" s="33" customFormat="1" ht="12" customHeight="1" x14ac:dyDescent="0.25">
      <c r="B48" s="28"/>
      <c r="C48" s="29"/>
      <c r="D48" s="30" t="s">
        <v>70</v>
      </c>
      <c r="E48" s="29"/>
      <c r="F48" s="55"/>
      <c r="G48" s="56"/>
      <c r="H48" s="74">
        <f>H41+H43+H44+H45+H46</f>
        <v>74.666666666666686</v>
      </c>
      <c r="I48" s="59"/>
    </row>
    <row r="49" spans="2:9" s="33" customFormat="1" ht="12" customHeight="1" thickBot="1" x14ac:dyDescent="0.3">
      <c r="B49" s="28"/>
      <c r="C49" s="29"/>
      <c r="D49" s="30" t="s">
        <v>71</v>
      </c>
      <c r="E49" s="29"/>
      <c r="F49" s="30"/>
      <c r="G49" s="56"/>
      <c r="H49" s="55"/>
      <c r="I49" s="75">
        <f>I31-H48</f>
        <v>725.33333333333326</v>
      </c>
    </row>
    <row r="50" spans="2:9" s="14" customFormat="1" ht="12" customHeight="1" x14ac:dyDescent="0.25">
      <c r="B50" s="58"/>
      <c r="C50" s="37"/>
      <c r="D50" s="35" t="s">
        <v>72</v>
      </c>
      <c r="E50" s="37"/>
      <c r="F50" s="36"/>
      <c r="G50" s="35" t="s">
        <v>19</v>
      </c>
      <c r="H50" s="36"/>
      <c r="I50" s="76" t="s">
        <v>73</v>
      </c>
    </row>
    <row r="51" spans="2:9" s="14" customFormat="1" ht="12" customHeight="1" x14ac:dyDescent="0.25">
      <c r="B51" s="58"/>
      <c r="C51" s="37"/>
      <c r="D51" s="36"/>
      <c r="E51" s="37"/>
      <c r="F51" s="36"/>
      <c r="G51" s="37"/>
      <c r="H51" s="36"/>
      <c r="I51" s="38"/>
    </row>
    <row r="52" spans="2:9" s="14" customFormat="1" ht="12" customHeight="1" thickBot="1" x14ac:dyDescent="0.3">
      <c r="B52" s="77"/>
      <c r="C52" s="78"/>
      <c r="D52" s="79"/>
      <c r="E52" s="78"/>
      <c r="F52" s="79"/>
      <c r="G52" s="78"/>
      <c r="H52" s="79"/>
      <c r="I52" s="80"/>
    </row>
    <row r="53" spans="2:9" s="14" customFormat="1" ht="12" customHeight="1" thickBot="1" x14ac:dyDescent="0.3">
      <c r="C53" s="13"/>
      <c r="E53" s="13"/>
      <c r="G53" s="13"/>
      <c r="I53" s="13"/>
    </row>
    <row r="54" spans="2:9" s="82" customFormat="1" ht="12" customHeight="1" x14ac:dyDescent="0.25">
      <c r="B54" s="226" t="s">
        <v>74</v>
      </c>
      <c r="C54" s="227"/>
      <c r="D54" s="227"/>
      <c r="E54" s="227"/>
      <c r="F54" s="227"/>
      <c r="G54" s="227"/>
      <c r="H54" s="227"/>
      <c r="I54" s="228"/>
    </row>
    <row r="55" spans="2:9" s="82" customFormat="1" ht="12" customHeight="1" thickBot="1" x14ac:dyDescent="0.3">
      <c r="B55" s="83" t="s">
        <v>75</v>
      </c>
      <c r="C55" s="84"/>
      <c r="D55" s="84"/>
      <c r="E55" s="84"/>
      <c r="F55" s="84"/>
      <c r="G55" s="84"/>
      <c r="H55" s="84"/>
      <c r="I55" s="85"/>
    </row>
    <row r="56" spans="2:9" s="14" customFormat="1" ht="12" customHeight="1" x14ac:dyDescent="0.25">
      <c r="B56" s="34" t="s">
        <v>76</v>
      </c>
      <c r="C56" s="35"/>
      <c r="D56" s="35"/>
      <c r="E56" s="37"/>
      <c r="F56" s="36"/>
      <c r="G56" s="37"/>
      <c r="H56" s="36"/>
      <c r="I56" s="38"/>
    </row>
    <row r="57" spans="2:9" s="14" customFormat="1" ht="12" customHeight="1" x14ac:dyDescent="0.25">
      <c r="B57" s="34" t="s">
        <v>77</v>
      </c>
      <c r="C57" s="35"/>
      <c r="D57" s="39"/>
      <c r="E57" s="86">
        <f>SUM(H11:H15)+H19</f>
        <v>700</v>
      </c>
      <c r="F57" s="87"/>
      <c r="G57" s="87"/>
      <c r="H57" s="36"/>
      <c r="I57" s="38"/>
    </row>
    <row r="58" spans="2:9" s="14" customFormat="1" ht="12" customHeight="1" x14ac:dyDescent="0.25">
      <c r="B58" s="34" t="s">
        <v>78</v>
      </c>
      <c r="C58" s="35"/>
      <c r="D58" s="49"/>
      <c r="E58" s="88">
        <f>+E57*0.166666666666667</f>
        <v>116.6666666666669</v>
      </c>
      <c r="F58" s="87"/>
      <c r="G58" s="89" t="s">
        <v>59</v>
      </c>
      <c r="H58" s="229" t="s">
        <v>79</v>
      </c>
      <c r="I58" s="230"/>
    </row>
    <row r="59" spans="2:9" s="14" customFormat="1" ht="12" customHeight="1" x14ac:dyDescent="0.25">
      <c r="B59" s="34"/>
      <c r="C59" s="35"/>
      <c r="D59" s="90" t="s">
        <v>30</v>
      </c>
      <c r="E59" s="91">
        <f>E57+E58</f>
        <v>816.66666666666686</v>
      </c>
      <c r="F59" s="87"/>
      <c r="G59" s="92">
        <v>0.23599999999999999</v>
      </c>
      <c r="H59" s="93"/>
      <c r="I59" s="94">
        <f>E59*G59</f>
        <v>192.73333333333338</v>
      </c>
    </row>
    <row r="60" spans="2:9" s="14" customFormat="1" ht="12" customHeight="1" x14ac:dyDescent="0.25">
      <c r="B60" s="34"/>
      <c r="C60" s="35"/>
      <c r="D60" s="35"/>
      <c r="E60" s="87"/>
      <c r="F60" s="89" t="s">
        <v>80</v>
      </c>
      <c r="G60" s="89"/>
      <c r="H60" s="35"/>
      <c r="I60" s="76"/>
    </row>
    <row r="61" spans="2:9" s="14" customFormat="1" ht="12" customHeight="1" x14ac:dyDescent="0.25">
      <c r="B61" s="219" t="s">
        <v>81</v>
      </c>
      <c r="C61" s="220"/>
      <c r="D61" s="220"/>
      <c r="E61" s="87" t="s">
        <v>82</v>
      </c>
      <c r="F61" s="95"/>
      <c r="G61" s="96">
        <v>0.01</v>
      </c>
      <c r="H61" s="87"/>
      <c r="I61" s="94">
        <f>F62*G61</f>
        <v>9.1666666666666696</v>
      </c>
    </row>
    <row r="62" spans="2:9" s="14" customFormat="1" ht="12" customHeight="1" x14ac:dyDescent="0.25">
      <c r="B62" s="219"/>
      <c r="C62" s="220"/>
      <c r="D62" s="220"/>
      <c r="E62" s="87" t="s">
        <v>61</v>
      </c>
      <c r="F62" s="97">
        <f>E59+F65+F66</f>
        <v>916.66666666666686</v>
      </c>
      <c r="G62" s="98">
        <v>6.7000000000000004E-2</v>
      </c>
      <c r="H62" s="99"/>
      <c r="I62" s="94">
        <f>F62*G62</f>
        <v>61.416666666666686</v>
      </c>
    </row>
    <row r="63" spans="2:9" s="14" customFormat="1" ht="12" customHeight="1" x14ac:dyDescent="0.25">
      <c r="B63" s="219"/>
      <c r="C63" s="220"/>
      <c r="D63" s="220"/>
      <c r="E63" s="37" t="s">
        <v>83</v>
      </c>
      <c r="F63" s="95"/>
      <c r="G63" s="98">
        <v>6.0000000000000001E-3</v>
      </c>
      <c r="H63" s="99"/>
      <c r="I63" s="94">
        <f>F62*G63</f>
        <v>5.5000000000000009</v>
      </c>
    </row>
    <row r="64" spans="2:9" s="14" customFormat="1" ht="12" customHeight="1" x14ac:dyDescent="0.25">
      <c r="B64" s="184"/>
      <c r="C64" s="185"/>
      <c r="D64" s="185"/>
      <c r="E64" s="37" t="s">
        <v>84</v>
      </c>
      <c r="F64" s="95"/>
      <c r="G64" s="98">
        <v>2E-3</v>
      </c>
      <c r="H64" s="99"/>
      <c r="I64" s="94">
        <f>F62*G64</f>
        <v>1.8333333333333337</v>
      </c>
    </row>
    <row r="65" spans="2:9" s="14" customFormat="1" ht="12" customHeight="1" x14ac:dyDescent="0.25">
      <c r="B65" s="34" t="s">
        <v>85</v>
      </c>
      <c r="C65" s="35"/>
      <c r="D65" s="35"/>
      <c r="E65" s="37"/>
      <c r="F65" s="97">
        <f>+H16</f>
        <v>100</v>
      </c>
      <c r="G65" s="98">
        <v>0.23599999999999999</v>
      </c>
      <c r="H65" s="99"/>
      <c r="I65" s="102">
        <f>F65*G65</f>
        <v>23.599999999999998</v>
      </c>
    </row>
    <row r="66" spans="2:9" s="14" customFormat="1" ht="12" customHeight="1" x14ac:dyDescent="0.25">
      <c r="B66" s="34" t="s">
        <v>86</v>
      </c>
      <c r="C66" s="35"/>
      <c r="D66" s="35"/>
      <c r="E66" s="37"/>
      <c r="F66" s="91"/>
      <c r="G66" s="92">
        <v>0.12</v>
      </c>
      <c r="H66" s="103"/>
      <c r="I66" s="102">
        <f>F66*G66</f>
        <v>0</v>
      </c>
    </row>
    <row r="67" spans="2:9" s="14" customFormat="1" ht="12" customHeight="1" thickBot="1" x14ac:dyDescent="0.3">
      <c r="B67" s="34" t="s">
        <v>87</v>
      </c>
      <c r="C67" s="35"/>
      <c r="D67" s="35"/>
      <c r="E67" s="37"/>
      <c r="F67" s="91"/>
      <c r="G67" s="37"/>
      <c r="H67" s="104" t="s">
        <v>25</v>
      </c>
      <c r="I67" s="105">
        <f>SUM(I59:I66)</f>
        <v>294.25000000000006</v>
      </c>
    </row>
    <row r="68" spans="2:9" ht="12" customHeight="1" thickBot="1" x14ac:dyDescent="0.3">
      <c r="B68" s="106"/>
      <c r="C68" s="107"/>
      <c r="D68" s="108"/>
      <c r="E68" s="107"/>
      <c r="F68" s="108"/>
      <c r="G68" s="107"/>
      <c r="H68" s="108"/>
      <c r="I68" s="109"/>
    </row>
  </sheetData>
  <mergeCells count="12">
    <mergeCell ref="H58:I58"/>
    <mergeCell ref="B61:D63"/>
    <mergeCell ref="D8:G8"/>
    <mergeCell ref="B54:I54"/>
    <mergeCell ref="C5:E5"/>
    <mergeCell ref="G5:I5"/>
    <mergeCell ref="C4:E4"/>
    <mergeCell ref="G4:I4"/>
    <mergeCell ref="C3:E3"/>
    <mergeCell ref="G3:I3"/>
    <mergeCell ref="C2:E2"/>
    <mergeCell ref="G2:I2"/>
  </mergeCells>
  <pageMargins left="0.74803149606299213" right="0.74803149606299213" top="0.59055118110236227" bottom="0.98425196850393704" header="0" footer="0"/>
  <pageSetup paperSize="9"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Patrimonio Inicial</vt:lpstr>
      <vt:lpstr>préstamo</vt:lpstr>
      <vt:lpstr>Factura de alquiler del local</vt:lpstr>
      <vt:lpstr>Compras</vt:lpstr>
      <vt:lpstr>Ventas</vt:lpstr>
      <vt:lpstr>Descuento efecto</vt:lpstr>
      <vt:lpstr>Seguro incendio</vt:lpstr>
      <vt:lpstr>Nómina Octubre</vt:lpstr>
      <vt:lpstr>Nóminas Noviembre</vt:lpstr>
      <vt:lpstr>Nóminas Diciembre</vt:lpstr>
      <vt:lpstr>E.F. de mercaderías</vt:lpstr>
      <vt:lpstr>productos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ieda</cp:lastModifiedBy>
  <dcterms:created xsi:type="dcterms:W3CDTF">2018-10-09T16:55:26Z</dcterms:created>
  <dcterms:modified xsi:type="dcterms:W3CDTF">2018-10-17T08:19:03Z</dcterms:modified>
</cp:coreProperties>
</file>